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нагрузки" sheetId="2" r:id="rId1"/>
    <sheet name="Расчет обрешетки" sheetId="1" r:id="rId2"/>
    <sheet name="Расчет стропил расст. по скату " sheetId="4" r:id="rId3"/>
    <sheet name="Расчет стропил расст. по осям  " sheetId="3" r:id="rId4"/>
  </sheets>
  <calcPr calcId="162913"/>
</workbook>
</file>

<file path=xl/calcChain.xml><?xml version="1.0" encoding="utf-8"?>
<calcChain xmlns="http://schemas.openxmlformats.org/spreadsheetml/2006/main">
  <c r="M10" i="4" l="1"/>
  <c r="M14" i="4"/>
  <c r="I14" i="4"/>
  <c r="G32" i="2" l="1"/>
  <c r="M26" i="3" l="1"/>
  <c r="M27" i="3" s="1"/>
  <c r="M10" i="3" s="1"/>
  <c r="Q23" i="4"/>
  <c r="P23" i="4"/>
  <c r="J23" i="4"/>
  <c r="K23" i="4" s="1"/>
  <c r="I23" i="4"/>
  <c r="D23" i="4"/>
  <c r="F23" i="4" s="1"/>
  <c r="G23" i="4" s="1"/>
  <c r="Q22" i="4"/>
  <c r="P22" i="4"/>
  <c r="J22" i="4"/>
  <c r="I22" i="4"/>
  <c r="K22" i="4" s="1"/>
  <c r="F22" i="4"/>
  <c r="G22" i="4" s="1"/>
  <c r="D22" i="4"/>
  <c r="E22" i="4" s="1"/>
  <c r="Q21" i="4"/>
  <c r="P21" i="4"/>
  <c r="J21" i="4"/>
  <c r="I21" i="4"/>
  <c r="K21" i="4" s="1"/>
  <c r="D21" i="4"/>
  <c r="F21" i="4" s="1"/>
  <c r="G21" i="4" s="1"/>
  <c r="Q20" i="4"/>
  <c r="P20" i="4"/>
  <c r="J20" i="4"/>
  <c r="I20" i="4"/>
  <c r="D20" i="4"/>
  <c r="F20" i="4" s="1"/>
  <c r="G20" i="4" s="1"/>
  <c r="Q19" i="4"/>
  <c r="P19" i="4"/>
  <c r="J19" i="4"/>
  <c r="I19" i="4"/>
  <c r="E19" i="4"/>
  <c r="D19" i="4"/>
  <c r="F19" i="4" s="1"/>
  <c r="G19" i="4" s="1"/>
  <c r="Q18" i="4"/>
  <c r="P18" i="4"/>
  <c r="J18" i="4"/>
  <c r="K18" i="4" s="1"/>
  <c r="I18" i="4"/>
  <c r="D18" i="4"/>
  <c r="F18" i="4" s="1"/>
  <c r="G18" i="4" s="1"/>
  <c r="Q17" i="4"/>
  <c r="P17" i="4"/>
  <c r="J17" i="4"/>
  <c r="I17" i="4"/>
  <c r="K17" i="4" s="1"/>
  <c r="D17" i="4"/>
  <c r="F17" i="4" s="1"/>
  <c r="G17" i="4" s="1"/>
  <c r="Q16" i="4"/>
  <c r="P16" i="4"/>
  <c r="J16" i="4"/>
  <c r="I16" i="4"/>
  <c r="K16" i="4" s="1"/>
  <c r="D16" i="4"/>
  <c r="F16" i="4" s="1"/>
  <c r="G16" i="4" s="1"/>
  <c r="Q15" i="4"/>
  <c r="P15" i="4"/>
  <c r="J15" i="4"/>
  <c r="I15" i="4"/>
  <c r="K15" i="4" s="1"/>
  <c r="S15" i="4" s="1"/>
  <c r="T15" i="4" s="1"/>
  <c r="F15" i="4"/>
  <c r="G15" i="4" s="1"/>
  <c r="D15" i="4"/>
  <c r="E15" i="4" s="1"/>
  <c r="Q14" i="4"/>
  <c r="P14" i="4"/>
  <c r="J14" i="4"/>
  <c r="F14" i="4"/>
  <c r="G14" i="4" s="1"/>
  <c r="D14" i="4"/>
  <c r="E14" i="4" s="1"/>
  <c r="Q13" i="4"/>
  <c r="P13" i="4"/>
  <c r="Q12" i="4"/>
  <c r="P12" i="4"/>
  <c r="E37" i="2"/>
  <c r="S18" i="4" l="1"/>
  <c r="T18" i="4" s="1"/>
  <c r="K14" i="4"/>
  <c r="E17" i="4"/>
  <c r="E18" i="4"/>
  <c r="K20" i="4"/>
  <c r="K19" i="4"/>
  <c r="E21" i="4"/>
  <c r="M15" i="4"/>
  <c r="R21" i="4"/>
  <c r="N21" i="4"/>
  <c r="O21" i="4" s="1"/>
  <c r="M21" i="4"/>
  <c r="S21" i="4"/>
  <c r="T21" i="4" s="1"/>
  <c r="S22" i="4"/>
  <c r="T22" i="4" s="1"/>
  <c r="R17" i="4"/>
  <c r="N17" i="4"/>
  <c r="O17" i="4" s="1"/>
  <c r="M17" i="4"/>
  <c r="S17" i="4"/>
  <c r="T17" i="4" s="1"/>
  <c r="M23" i="4"/>
  <c r="R23" i="4"/>
  <c r="S19" i="4"/>
  <c r="T19" i="4" s="1"/>
  <c r="R19" i="4"/>
  <c r="N19" i="4"/>
  <c r="O19" i="4" s="1"/>
  <c r="M19" i="4"/>
  <c r="M20" i="4"/>
  <c r="S20" i="4"/>
  <c r="T20" i="4" s="1"/>
  <c r="R20" i="4"/>
  <c r="S14" i="4"/>
  <c r="T14" i="4" s="1"/>
  <c r="R14" i="4"/>
  <c r="N14" i="4"/>
  <c r="O14" i="4" s="1"/>
  <c r="M16" i="4"/>
  <c r="R16" i="4"/>
  <c r="N15" i="4"/>
  <c r="O15" i="4" s="1"/>
  <c r="R15" i="4"/>
  <c r="E16" i="4"/>
  <c r="S16" i="4" s="1"/>
  <c r="T16" i="4" s="1"/>
  <c r="M18" i="4"/>
  <c r="E20" i="4"/>
  <c r="N20" i="4" s="1"/>
  <c r="O20" i="4" s="1"/>
  <c r="M22" i="4"/>
  <c r="N18" i="4"/>
  <c r="O18" i="4" s="1"/>
  <c r="R18" i="4"/>
  <c r="N22" i="4"/>
  <c r="O22" i="4" s="1"/>
  <c r="R22" i="4"/>
  <c r="E23" i="4"/>
  <c r="S23" i="4" s="1"/>
  <c r="T23" i="4" s="1"/>
  <c r="Q23" i="3"/>
  <c r="P23" i="3"/>
  <c r="J23" i="3"/>
  <c r="I23" i="3"/>
  <c r="D23" i="3"/>
  <c r="F23" i="3" s="1"/>
  <c r="G23" i="3" s="1"/>
  <c r="Q22" i="3"/>
  <c r="P22" i="3"/>
  <c r="J22" i="3"/>
  <c r="I22" i="3"/>
  <c r="K22" i="3" s="1"/>
  <c r="D22" i="3"/>
  <c r="F22" i="3" s="1"/>
  <c r="G22" i="3" s="1"/>
  <c r="Q21" i="3"/>
  <c r="P21" i="3"/>
  <c r="J21" i="3"/>
  <c r="I21" i="3"/>
  <c r="K21" i="3" s="1"/>
  <c r="D21" i="3"/>
  <c r="F21" i="3" s="1"/>
  <c r="G21" i="3" s="1"/>
  <c r="Q20" i="3"/>
  <c r="P20" i="3"/>
  <c r="J20" i="3"/>
  <c r="I20" i="3"/>
  <c r="D20" i="3"/>
  <c r="F20" i="3" s="1"/>
  <c r="G20" i="3" s="1"/>
  <c r="Q19" i="3"/>
  <c r="P19" i="3"/>
  <c r="J19" i="3"/>
  <c r="I19" i="3"/>
  <c r="D19" i="3"/>
  <c r="F19" i="3" s="1"/>
  <c r="G19" i="3" s="1"/>
  <c r="Q18" i="3"/>
  <c r="P18" i="3"/>
  <c r="J18" i="3"/>
  <c r="I18" i="3"/>
  <c r="K18" i="3" s="1"/>
  <c r="D18" i="3"/>
  <c r="F18" i="3" s="1"/>
  <c r="G18" i="3" s="1"/>
  <c r="Q17" i="3"/>
  <c r="P17" i="3"/>
  <c r="J17" i="3"/>
  <c r="I17" i="3"/>
  <c r="K17" i="3" s="1"/>
  <c r="D17" i="3"/>
  <c r="F17" i="3" s="1"/>
  <c r="G17" i="3" s="1"/>
  <c r="Q16" i="3"/>
  <c r="P16" i="3"/>
  <c r="J16" i="3"/>
  <c r="I16" i="3"/>
  <c r="D16" i="3"/>
  <c r="E16" i="3" s="1"/>
  <c r="Q15" i="3"/>
  <c r="P15" i="3"/>
  <c r="J15" i="3"/>
  <c r="I15" i="3"/>
  <c r="K15" i="3" s="1"/>
  <c r="D15" i="3"/>
  <c r="E15" i="3" s="1"/>
  <c r="Q14" i="3"/>
  <c r="P14" i="3"/>
  <c r="J14" i="3"/>
  <c r="I14" i="3"/>
  <c r="D14" i="3"/>
  <c r="F14" i="3" s="1"/>
  <c r="G14" i="3" s="1"/>
  <c r="Q13" i="3"/>
  <c r="P13" i="3"/>
  <c r="Q12" i="3"/>
  <c r="P12" i="3"/>
  <c r="K19" i="3" l="1"/>
  <c r="N23" i="4"/>
  <c r="O23" i="4" s="1"/>
  <c r="N16" i="4"/>
  <c r="O16" i="4" s="1"/>
  <c r="K23" i="3"/>
  <c r="K16" i="3"/>
  <c r="K20" i="3"/>
  <c r="K14" i="3"/>
  <c r="M14" i="3" s="1"/>
  <c r="R15" i="3"/>
  <c r="M15" i="3"/>
  <c r="R21" i="3"/>
  <c r="M21" i="3"/>
  <c r="S15" i="3"/>
  <c r="T15" i="3" s="1"/>
  <c r="N15" i="3"/>
  <c r="O15" i="3" s="1"/>
  <c r="S18" i="3"/>
  <c r="T18" i="3" s="1"/>
  <c r="N18" i="3"/>
  <c r="O18" i="3" s="1"/>
  <c r="M18" i="3"/>
  <c r="R18" i="3"/>
  <c r="R22" i="3"/>
  <c r="M22" i="3"/>
  <c r="M19" i="3"/>
  <c r="R19" i="3"/>
  <c r="M16" i="3"/>
  <c r="R16" i="3"/>
  <c r="S16" i="3"/>
  <c r="T16" i="3" s="1"/>
  <c r="N16" i="3"/>
  <c r="O16" i="3" s="1"/>
  <c r="S23" i="3"/>
  <c r="T23" i="3" s="1"/>
  <c r="M23" i="3"/>
  <c r="R23" i="3"/>
  <c r="N23" i="3"/>
  <c r="O23" i="3" s="1"/>
  <c r="N17" i="3"/>
  <c r="O17" i="3" s="1"/>
  <c r="M17" i="3"/>
  <c r="R17" i="3"/>
  <c r="E23" i="3"/>
  <c r="E18" i="3"/>
  <c r="E17" i="3"/>
  <c r="S17" i="3" s="1"/>
  <c r="T17" i="3" s="1"/>
  <c r="F16" i="3"/>
  <c r="G16" i="3" s="1"/>
  <c r="E14" i="3"/>
  <c r="F15" i="3"/>
  <c r="G15" i="3" s="1"/>
  <c r="E20" i="3"/>
  <c r="R14" i="3"/>
  <c r="E19" i="3"/>
  <c r="S19" i="3" s="1"/>
  <c r="T19" i="3" s="1"/>
  <c r="N14" i="3"/>
  <c r="O14" i="3" s="1"/>
  <c r="E22" i="3"/>
  <c r="S22" i="3" s="1"/>
  <c r="T22" i="3" s="1"/>
  <c r="E21" i="3"/>
  <c r="N21" i="3" s="1"/>
  <c r="O21" i="3" s="1"/>
  <c r="N20" i="3" l="1"/>
  <c r="O20" i="3" s="1"/>
  <c r="N19" i="3"/>
  <c r="O19" i="3" s="1"/>
  <c r="S14" i="3"/>
  <c r="T14" i="3" s="1"/>
  <c r="R20" i="3"/>
  <c r="M20" i="3"/>
  <c r="S20" i="3"/>
  <c r="T20" i="3" s="1"/>
  <c r="N22" i="3"/>
  <c r="O22" i="3" s="1"/>
  <c r="S21" i="3"/>
  <c r="T21" i="3" s="1"/>
  <c r="K21" i="1"/>
  <c r="L21" i="1"/>
  <c r="K22" i="1"/>
  <c r="L22" i="1"/>
  <c r="K23" i="1"/>
  <c r="L23" i="1"/>
  <c r="F23" i="1"/>
  <c r="H23" i="1" s="1"/>
  <c r="I23" i="1" s="1"/>
  <c r="F22" i="1"/>
  <c r="H22" i="1" s="1"/>
  <c r="I22" i="1" s="1"/>
  <c r="F21" i="1"/>
  <c r="H21" i="1" s="1"/>
  <c r="I21" i="1" s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S12" i="1"/>
  <c r="R12" i="1"/>
  <c r="G33" i="2"/>
  <c r="G37" i="2"/>
  <c r="G27" i="2"/>
  <c r="G28" i="2"/>
  <c r="G29" i="2"/>
  <c r="G30" i="2"/>
  <c r="G15" i="2"/>
  <c r="G16" i="2"/>
  <c r="G17" i="2"/>
  <c r="G14" i="2"/>
  <c r="E32" i="2"/>
  <c r="E33" i="2"/>
  <c r="E34" i="2"/>
  <c r="G34" i="2" s="1"/>
  <c r="E35" i="2"/>
  <c r="G35" i="2" s="1"/>
  <c r="E36" i="2"/>
  <c r="G36" i="2" s="1"/>
  <c r="E31" i="2"/>
  <c r="G31" i="2" s="1"/>
  <c r="E19" i="2"/>
  <c r="G19" i="2" s="1"/>
  <c r="E20" i="2"/>
  <c r="G20" i="2" s="1"/>
  <c r="E21" i="2"/>
  <c r="G21" i="2" s="1"/>
  <c r="E22" i="2"/>
  <c r="G22" i="2" s="1"/>
  <c r="E23" i="2"/>
  <c r="G23" i="2" s="1"/>
  <c r="E24" i="2"/>
  <c r="G24" i="2" s="1"/>
  <c r="E18" i="2"/>
  <c r="G18" i="2" s="1"/>
  <c r="K15" i="1"/>
  <c r="L15" i="1"/>
  <c r="K16" i="1"/>
  <c r="L16" i="1"/>
  <c r="K17" i="1"/>
  <c r="L17" i="1"/>
  <c r="K18" i="1"/>
  <c r="L18" i="1"/>
  <c r="K19" i="1"/>
  <c r="L19" i="1"/>
  <c r="K20" i="1"/>
  <c r="L20" i="1"/>
  <c r="L14" i="1"/>
  <c r="K14" i="1"/>
  <c r="F20" i="1"/>
  <c r="H20" i="1" s="1"/>
  <c r="I20" i="1" s="1"/>
  <c r="F15" i="1"/>
  <c r="H15" i="1" s="1"/>
  <c r="I15" i="1" s="1"/>
  <c r="F16" i="1"/>
  <c r="H16" i="1" s="1"/>
  <c r="I16" i="1" s="1"/>
  <c r="F17" i="1"/>
  <c r="G17" i="1" s="1"/>
  <c r="F18" i="1"/>
  <c r="G18" i="1" s="1"/>
  <c r="F19" i="1"/>
  <c r="G19" i="1" s="1"/>
  <c r="F14" i="1"/>
  <c r="H14" i="1" s="1"/>
  <c r="I14" i="1" s="1"/>
  <c r="M21" i="1" l="1"/>
  <c r="T21" i="1" s="1"/>
  <c r="M23" i="1"/>
  <c r="O23" i="1" s="1"/>
  <c r="M22" i="1"/>
  <c r="T22" i="1" s="1"/>
  <c r="O22" i="1"/>
  <c r="G21" i="1"/>
  <c r="G14" i="1"/>
  <c r="G22" i="1"/>
  <c r="G23" i="1"/>
  <c r="H19" i="1"/>
  <c r="I19" i="1" s="1"/>
  <c r="G16" i="1"/>
  <c r="G15" i="1"/>
  <c r="H17" i="1"/>
  <c r="I17" i="1" s="1"/>
  <c r="H18" i="1"/>
  <c r="I18" i="1" s="1"/>
  <c r="G20" i="1"/>
  <c r="M17" i="1"/>
  <c r="M14" i="1"/>
  <c r="M19" i="1"/>
  <c r="M20" i="1"/>
  <c r="M18" i="1"/>
  <c r="M16" i="1"/>
  <c r="O16" i="1" s="1"/>
  <c r="M15" i="1"/>
  <c r="O21" i="1" l="1"/>
  <c r="T23" i="1"/>
  <c r="U23" i="1"/>
  <c r="V23" i="1" s="1"/>
  <c r="P23" i="1"/>
  <c r="Q23" i="1" s="1"/>
  <c r="U22" i="1"/>
  <c r="V22" i="1" s="1"/>
  <c r="P22" i="1"/>
  <c r="Q22" i="1" s="1"/>
  <c r="P21" i="1"/>
  <c r="Q21" i="1" s="1"/>
  <c r="U21" i="1"/>
  <c r="V21" i="1" s="1"/>
  <c r="P15" i="1"/>
  <c r="Q15" i="1" s="1"/>
  <c r="U15" i="1"/>
  <c r="V15" i="1" s="1"/>
  <c r="T15" i="1"/>
  <c r="U14" i="1"/>
  <c r="V14" i="1" s="1"/>
  <c r="T14" i="1"/>
  <c r="P20" i="1"/>
  <c r="Q20" i="1" s="1"/>
  <c r="U20" i="1"/>
  <c r="V20" i="1" s="1"/>
  <c r="T20" i="1"/>
  <c r="P16" i="1"/>
  <c r="Q16" i="1" s="1"/>
  <c r="U16" i="1"/>
  <c r="V16" i="1" s="1"/>
  <c r="T16" i="1"/>
  <c r="U19" i="1"/>
  <c r="V19" i="1" s="1"/>
  <c r="T19" i="1"/>
  <c r="P18" i="1"/>
  <c r="Q18" i="1" s="1"/>
  <c r="T18" i="1"/>
  <c r="U18" i="1"/>
  <c r="V18" i="1" s="1"/>
  <c r="O17" i="1"/>
  <c r="U17" i="1"/>
  <c r="V17" i="1" s="1"/>
  <c r="T17" i="1"/>
  <c r="P14" i="1"/>
  <c r="Q14" i="1" s="1"/>
  <c r="O14" i="1"/>
  <c r="O18" i="1"/>
  <c r="P17" i="1"/>
  <c r="Q17" i="1" s="1"/>
  <c r="O19" i="1"/>
  <c r="P19" i="1"/>
  <c r="Q19" i="1" s="1"/>
  <c r="O20" i="1"/>
  <c r="O15" i="1"/>
</calcChain>
</file>

<file path=xl/sharedStrings.xml><?xml version="1.0" encoding="utf-8"?>
<sst xmlns="http://schemas.openxmlformats.org/spreadsheetml/2006/main" count="139" uniqueCount="52">
  <si>
    <t>высота</t>
  </si>
  <si>
    <t>ширина</t>
  </si>
  <si>
    <t>константы</t>
  </si>
  <si>
    <t>модуль упругости</t>
  </si>
  <si>
    <t>Е</t>
  </si>
  <si>
    <t>кг/см2</t>
  </si>
  <si>
    <t>см4</t>
  </si>
  <si>
    <t>W</t>
  </si>
  <si>
    <t>J</t>
  </si>
  <si>
    <t>см3</t>
  </si>
  <si>
    <t>М несущий</t>
  </si>
  <si>
    <t>кг*см</t>
  </si>
  <si>
    <t>кг*м</t>
  </si>
  <si>
    <t>кг/м2</t>
  </si>
  <si>
    <t>нагрузка на площадь</t>
  </si>
  <si>
    <t xml:space="preserve">нагрузка на 1 п.м </t>
  </si>
  <si>
    <t>м</t>
  </si>
  <si>
    <t>кг/м</t>
  </si>
  <si>
    <t>консоль</t>
  </si>
  <si>
    <t>М нагрузки</t>
  </si>
  <si>
    <t>прогиб</t>
  </si>
  <si>
    <t>мм</t>
  </si>
  <si>
    <t xml:space="preserve"> шаг элементов</t>
  </si>
  <si>
    <t>sin</t>
  </si>
  <si>
    <t>cos</t>
  </si>
  <si>
    <t>угол</t>
  </si>
  <si>
    <t>К снега.</t>
  </si>
  <si>
    <t>вес покрытия</t>
  </si>
  <si>
    <t>коэф. Снежн. Мешков</t>
  </si>
  <si>
    <t>прочность и прогиб обрешетки</t>
  </si>
  <si>
    <t>прочность и прогиб стропил</t>
  </si>
  <si>
    <t>без снегозаржателей (из норм)</t>
  </si>
  <si>
    <t>сила перпендикулярно кровле</t>
  </si>
  <si>
    <t>градусы</t>
  </si>
  <si>
    <t>шаг стропил</t>
  </si>
  <si>
    <t>кобылка</t>
  </si>
  <si>
    <t>вес конструкций</t>
  </si>
  <si>
    <t>с учетом снегозадержателей (оценка)</t>
  </si>
  <si>
    <t>Задаем вес  покрытия, 5, 10 или 50 кг, например.Задаем вес конструкций, 10 кг/кв м. например  Норматив для региона, 180. например.  Принимаем решение: учитывать снегозадержание или нет. Для анализа ситуации около снежных мешков- ставим коэффициент, 2, например.  Напротив нужного угла в нужной таблице видим цифру СИЛА  ПЕРПЕНДИКУЛЯРНО КРОВЛЕ. ее и переносим в таблицу "прочность"</t>
  </si>
  <si>
    <t>кг/кв.м</t>
  </si>
  <si>
    <t>снеговая нагузка на проекцию, норма</t>
  </si>
  <si>
    <t>расстояние, м</t>
  </si>
  <si>
    <t>шаг стропил, м</t>
  </si>
  <si>
    <t>консоль/кобылка, м</t>
  </si>
  <si>
    <t>шаг обрешетки, м</t>
  </si>
  <si>
    <t>шаг, м</t>
  </si>
  <si>
    <t>консоль, м</t>
  </si>
  <si>
    <t>расстояние/прогиб</t>
  </si>
  <si>
    <t xml:space="preserve">                                                                                                                    </t>
  </si>
  <si>
    <t xml:space="preserve">  </t>
  </si>
  <si>
    <t>расстояние между опорами по  скату</t>
  </si>
  <si>
    <t>расстояние между опорами по осям в проекции и угол ската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</si>
</sst>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2" xfId="0" applyBorder="1"/>
    <xf numFmtId="164" fontId="0" fillId="0" borderId="5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 applyAlignment="1"/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/>
    <xf numFmtId="1" fontId="0" fillId="0" borderId="1" xfId="0" applyNumberFormat="1" applyFill="1" applyBorder="1"/>
    <xf numFmtId="0" fontId="0" fillId="0" borderId="5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2" borderId="16" xfId="0" applyFill="1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/>
    <xf numFmtId="0" fontId="0" fillId="0" borderId="1" xfId="0" applyFill="1" applyBorder="1"/>
    <xf numFmtId="0" fontId="0" fillId="0" borderId="2" xfId="0" applyFill="1" applyBorder="1"/>
    <xf numFmtId="2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5" borderId="9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" fontId="0" fillId="6" borderId="2" xfId="0" applyNumberForma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164" fontId="0" fillId="7" borderId="4" xfId="0" applyNumberForma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1" fontId="0" fillId="8" borderId="10" xfId="0" applyNumberForma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 wrapText="1"/>
    </xf>
    <xf numFmtId="164" fontId="0" fillId="9" borderId="9" xfId="0" applyNumberForma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164" fontId="0" fillId="10" borderId="4" xfId="0" applyNumberForma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1" fontId="0" fillId="11" borderId="10" xfId="0" applyNumberFormat="1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 wrapText="1"/>
    </xf>
    <xf numFmtId="164" fontId="0" fillId="12" borderId="11" xfId="0" applyNumberFormat="1" applyFill="1" applyBorder="1" applyAlignment="1">
      <alignment horizontal="center" vertical="center" wrapText="1"/>
    </xf>
    <xf numFmtId="164" fontId="0" fillId="12" borderId="5" xfId="0" applyNumberForma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164" fontId="0" fillId="12" borderId="1" xfId="0" applyNumberFormat="1" applyFill="1" applyBorder="1" applyAlignment="1">
      <alignment horizontal="center" vertical="center" wrapText="1"/>
    </xf>
    <xf numFmtId="164" fontId="0" fillId="12" borderId="1" xfId="0" applyNumberFormat="1" applyFill="1" applyBorder="1" applyAlignment="1">
      <alignment horizontal="center" vertical="center"/>
    </xf>
    <xf numFmtId="1" fontId="0" fillId="6" borderId="1" xfId="0" applyNumberFormat="1" applyFill="1" applyBorder="1"/>
    <xf numFmtId="1" fontId="0" fillId="9" borderId="1" xfId="0" applyNumberFormat="1" applyFill="1" applyBorder="1"/>
    <xf numFmtId="0" fontId="0" fillId="9" borderId="2" xfId="0" applyFill="1" applyBorder="1" applyAlignment="1"/>
    <xf numFmtId="0" fontId="0" fillId="9" borderId="3" xfId="0" applyFill="1" applyBorder="1" applyAlignment="1"/>
    <xf numFmtId="0" fontId="0" fillId="9" borderId="4" xfId="0" applyFill="1" applyBorder="1" applyAlignment="1"/>
    <xf numFmtId="0" fontId="0" fillId="2" borderId="0" xfId="0" applyFill="1" applyAlignment="1">
      <alignment horizontal="center" vertical="center" wrapText="1"/>
    </xf>
    <xf numFmtId="0" fontId="0" fillId="6" borderId="2" xfId="0" applyFill="1" applyBorder="1" applyAlignment="1"/>
    <xf numFmtId="0" fontId="0" fillId="6" borderId="3" xfId="0" applyFill="1" applyBorder="1" applyAlignment="1"/>
    <xf numFmtId="0" fontId="0" fillId="6" borderId="4" xfId="0" applyFill="1" applyBorder="1" applyAlignment="1"/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37"/>
  <sheetViews>
    <sheetView tabSelected="1" topLeftCell="A11" zoomScale="120" zoomScaleNormal="120" workbookViewId="0">
      <selection activeCell="I26" sqref="I26"/>
    </sheetView>
  </sheetViews>
  <sheetFormatPr defaultRowHeight="15" x14ac:dyDescent="0.25"/>
  <cols>
    <col min="7" max="7" width="18.140625" customWidth="1"/>
    <col min="9" max="9" width="37.85546875" customWidth="1"/>
    <col min="10" max="10" width="7.42578125" customWidth="1"/>
  </cols>
  <sheetData>
    <row r="4" spans="2:17" x14ac:dyDescent="0.25">
      <c r="C4" s="74" t="s">
        <v>38</v>
      </c>
      <c r="D4" s="74"/>
      <c r="E4" s="74"/>
      <c r="F4" s="74"/>
      <c r="G4" s="74"/>
      <c r="H4" s="74"/>
      <c r="I4" s="74"/>
      <c r="J4" s="74"/>
    </row>
    <row r="5" spans="2:17" x14ac:dyDescent="0.25">
      <c r="C5" s="74"/>
      <c r="D5" s="74"/>
      <c r="E5" s="74"/>
      <c r="F5" s="74"/>
      <c r="G5" s="74"/>
      <c r="H5" s="74"/>
      <c r="I5" s="74"/>
      <c r="J5" s="74"/>
    </row>
    <row r="6" spans="2:17" x14ac:dyDescent="0.25">
      <c r="C6" s="74"/>
      <c r="D6" s="74"/>
      <c r="E6" s="74"/>
      <c r="F6" s="74"/>
      <c r="G6" s="74"/>
      <c r="H6" s="74"/>
      <c r="I6" s="74"/>
      <c r="J6" s="74"/>
    </row>
    <row r="7" spans="2:17" x14ac:dyDescent="0.25">
      <c r="C7" s="74"/>
      <c r="D7" s="74"/>
      <c r="E7" s="74"/>
      <c r="F7" s="74"/>
      <c r="G7" s="74"/>
      <c r="H7" s="74"/>
      <c r="I7" s="74"/>
      <c r="J7" s="74"/>
    </row>
    <row r="8" spans="2:17" x14ac:dyDescent="0.25">
      <c r="C8" s="74"/>
      <c r="D8" s="74"/>
      <c r="E8" s="74"/>
      <c r="F8" s="74"/>
      <c r="G8" s="74"/>
      <c r="H8" s="74"/>
      <c r="I8" s="74"/>
      <c r="J8" s="74"/>
    </row>
    <row r="11" spans="2:17" ht="65.25" customHeight="1" x14ac:dyDescent="0.25">
      <c r="B11" s="10" t="s">
        <v>25</v>
      </c>
      <c r="C11" s="10" t="s">
        <v>23</v>
      </c>
      <c r="D11" s="10" t="s">
        <v>24</v>
      </c>
      <c r="E11" s="10" t="s">
        <v>26</v>
      </c>
      <c r="F11" s="10"/>
      <c r="G11" s="4" t="s">
        <v>32</v>
      </c>
      <c r="H11" s="4"/>
      <c r="I11" s="10"/>
      <c r="J11" s="10"/>
      <c r="K11" s="10"/>
    </row>
    <row r="12" spans="2:17" ht="15" customHeight="1" x14ac:dyDescent="0.25">
      <c r="B12" s="10"/>
      <c r="C12" s="71" t="s">
        <v>31</v>
      </c>
      <c r="D12" s="72"/>
      <c r="E12" s="72"/>
      <c r="F12" s="72"/>
      <c r="G12" s="73"/>
      <c r="H12" s="4"/>
      <c r="I12" s="10"/>
      <c r="J12" s="10"/>
      <c r="K12" s="10"/>
    </row>
    <row r="13" spans="2:17" ht="16.5" customHeight="1" thickBot="1" x14ac:dyDescent="0.3">
      <c r="B13" s="10" t="s">
        <v>33</v>
      </c>
      <c r="C13" s="21"/>
      <c r="D13" s="21"/>
      <c r="E13" s="21"/>
      <c r="F13" s="21"/>
      <c r="G13" s="21" t="s">
        <v>13</v>
      </c>
      <c r="H13" s="4"/>
      <c r="I13" s="32"/>
      <c r="J13" s="32"/>
      <c r="K13" s="32"/>
      <c r="M13" s="30"/>
      <c r="N13" s="30"/>
      <c r="O13" s="30"/>
      <c r="P13" s="30"/>
      <c r="Q13" s="30"/>
    </row>
    <row r="14" spans="2:17" x14ac:dyDescent="0.25">
      <c r="B14" s="10">
        <v>10</v>
      </c>
      <c r="C14" s="10">
        <v>0.17399999999999999</v>
      </c>
      <c r="D14" s="10">
        <v>0.98499999999999999</v>
      </c>
      <c r="E14" s="20">
        <v>1</v>
      </c>
      <c r="F14" s="10"/>
      <c r="G14" s="70">
        <f>($K$14+$K$20+$K$16*E14*$K$18*D14)*D14</f>
        <v>243.59050000000002</v>
      </c>
      <c r="H14" s="17"/>
      <c r="I14" s="34" t="s">
        <v>27</v>
      </c>
      <c r="J14" s="35" t="s">
        <v>39</v>
      </c>
      <c r="K14" s="36">
        <v>45</v>
      </c>
    </row>
    <row r="15" spans="2:17" x14ac:dyDescent="0.25">
      <c r="B15" s="10">
        <v>15</v>
      </c>
      <c r="C15" s="10">
        <v>0.25900000000000001</v>
      </c>
      <c r="D15" s="10">
        <v>0.96599999999999997</v>
      </c>
      <c r="E15" s="20">
        <v>1</v>
      </c>
      <c r="F15" s="10"/>
      <c r="G15" s="70">
        <f t="shared" ref="G15:G37" si="0">($K$14+$K$20+$K$16*E15*$K$18*D15)*D15</f>
        <v>235.58807999999999</v>
      </c>
      <c r="H15" s="17"/>
      <c r="I15" s="37"/>
      <c r="J15" s="10"/>
      <c r="K15" s="38"/>
    </row>
    <row r="16" spans="2:17" x14ac:dyDescent="0.25">
      <c r="B16" s="10">
        <v>20</v>
      </c>
      <c r="C16" s="10">
        <v>0.34200000000000003</v>
      </c>
      <c r="D16" s="10">
        <v>0.94</v>
      </c>
      <c r="E16" s="20">
        <v>1</v>
      </c>
      <c r="F16" s="10"/>
      <c r="G16" s="70">
        <f t="shared" si="0"/>
        <v>224.84799999999998</v>
      </c>
      <c r="H16" s="17"/>
      <c r="I16" s="37" t="s">
        <v>40</v>
      </c>
      <c r="J16" s="10" t="s">
        <v>39</v>
      </c>
      <c r="K16" s="39">
        <v>180</v>
      </c>
    </row>
    <row r="17" spans="2:11" x14ac:dyDescent="0.25">
      <c r="B17" s="10">
        <v>25</v>
      </c>
      <c r="C17" s="10">
        <v>0.42299999999999999</v>
      </c>
      <c r="D17" s="10">
        <v>0.90600000000000003</v>
      </c>
      <c r="E17" s="20">
        <v>1</v>
      </c>
      <c r="F17" s="10"/>
      <c r="G17" s="70">
        <f t="shared" si="0"/>
        <v>211.17048000000003</v>
      </c>
      <c r="H17" s="17"/>
      <c r="I17" s="37"/>
      <c r="J17" s="10"/>
      <c r="K17" s="38"/>
    </row>
    <row r="18" spans="2:11" x14ac:dyDescent="0.25">
      <c r="B18" s="10">
        <v>30</v>
      </c>
      <c r="C18" s="10">
        <v>0.5</v>
      </c>
      <c r="D18" s="10">
        <v>0.86599999999999999</v>
      </c>
      <c r="E18" s="20">
        <f>1-(B18-25)/35</f>
        <v>0.85714285714285721</v>
      </c>
      <c r="F18" s="10"/>
      <c r="G18" s="70">
        <f>($K$14+$K$20+$K$16*E18*$K$18*D18)*D18</f>
        <v>176.32749714285714</v>
      </c>
      <c r="H18" s="17"/>
      <c r="I18" s="37" t="s">
        <v>28</v>
      </c>
      <c r="J18" s="10"/>
      <c r="K18" s="39">
        <v>1</v>
      </c>
    </row>
    <row r="19" spans="2:11" x14ac:dyDescent="0.25">
      <c r="B19" s="10">
        <v>35</v>
      </c>
      <c r="C19" s="10">
        <v>0.57399999999999995</v>
      </c>
      <c r="D19" s="10">
        <v>0.81899999999999995</v>
      </c>
      <c r="E19" s="20">
        <f t="shared" ref="E19:E24" si="1">1-(B19-25)/35</f>
        <v>0.7142857142857143</v>
      </c>
      <c r="F19" s="10"/>
      <c r="G19" s="70">
        <f t="shared" si="0"/>
        <v>143.57069999999999</v>
      </c>
      <c r="H19" s="17"/>
      <c r="I19" s="37"/>
      <c r="J19" s="10"/>
      <c r="K19" s="38"/>
    </row>
    <row r="20" spans="2:11" ht="15.75" thickBot="1" x14ac:dyDescent="0.3">
      <c r="B20" s="10">
        <v>40</v>
      </c>
      <c r="C20" s="10">
        <v>0.64300000000000002</v>
      </c>
      <c r="D20" s="10">
        <v>0.76600000000000001</v>
      </c>
      <c r="E20" s="20">
        <f t="shared" si="1"/>
        <v>0.5714285714285714</v>
      </c>
      <c r="F20" s="10"/>
      <c r="G20" s="70">
        <f t="shared" si="0"/>
        <v>113.9720457142857</v>
      </c>
      <c r="H20" s="17"/>
      <c r="I20" s="40" t="s">
        <v>36</v>
      </c>
      <c r="J20" s="41" t="s">
        <v>39</v>
      </c>
      <c r="K20" s="42">
        <v>25</v>
      </c>
    </row>
    <row r="21" spans="2:11" x14ac:dyDescent="0.25">
      <c r="B21" s="10">
        <v>45</v>
      </c>
      <c r="C21" s="10">
        <v>0.70699999999999996</v>
      </c>
      <c r="D21" s="10">
        <v>0.70699999999999996</v>
      </c>
      <c r="E21" s="20">
        <f t="shared" si="1"/>
        <v>0.4285714285714286</v>
      </c>
      <c r="F21" s="10"/>
      <c r="G21" s="70">
        <f t="shared" si="0"/>
        <v>88.049779999999998</v>
      </c>
      <c r="H21" s="10"/>
      <c r="I21" s="33"/>
      <c r="J21" s="33"/>
      <c r="K21" s="33"/>
    </row>
    <row r="22" spans="2:11" x14ac:dyDescent="0.25">
      <c r="B22" s="10">
        <v>50</v>
      </c>
      <c r="C22" s="10">
        <v>0.76600000000000001</v>
      </c>
      <c r="D22" s="10">
        <v>0.64300000000000002</v>
      </c>
      <c r="E22" s="20">
        <f t="shared" si="1"/>
        <v>0.2857142857142857</v>
      </c>
      <c r="F22" s="10"/>
      <c r="G22" s="70">
        <f t="shared" si="0"/>
        <v>66.273091428571433</v>
      </c>
      <c r="H22" s="10"/>
      <c r="I22" s="10"/>
      <c r="J22" s="10"/>
      <c r="K22" s="10"/>
    </row>
    <row r="23" spans="2:11" x14ac:dyDescent="0.25">
      <c r="B23" s="10">
        <v>55</v>
      </c>
      <c r="C23" s="10">
        <v>0.81899999999999995</v>
      </c>
      <c r="D23" s="10">
        <v>0.57399999999999995</v>
      </c>
      <c r="E23" s="20">
        <f t="shared" si="1"/>
        <v>0.1428571428571429</v>
      </c>
      <c r="F23" s="10"/>
      <c r="G23" s="70">
        <f t="shared" si="0"/>
        <v>48.652239999999999</v>
      </c>
      <c r="H23" s="10"/>
      <c r="I23" s="10"/>
      <c r="J23" s="10"/>
      <c r="K23" s="10"/>
    </row>
    <row r="24" spans="2:11" x14ac:dyDescent="0.25">
      <c r="B24" s="10">
        <v>60</v>
      </c>
      <c r="C24" s="10">
        <v>0.86599999999999999</v>
      </c>
      <c r="D24" s="10">
        <v>0.5</v>
      </c>
      <c r="E24" s="20">
        <f t="shared" si="1"/>
        <v>0</v>
      </c>
      <c r="F24" s="10"/>
      <c r="G24" s="70">
        <f t="shared" si="0"/>
        <v>35</v>
      </c>
      <c r="H24" s="10"/>
      <c r="I24" s="10"/>
      <c r="J24" s="10"/>
      <c r="K24" s="10"/>
    </row>
    <row r="25" spans="2:11" x14ac:dyDescent="0.25">
      <c r="B25" s="10"/>
      <c r="C25" s="10"/>
      <c r="D25" s="10"/>
      <c r="E25" s="20"/>
      <c r="F25" s="10"/>
      <c r="G25" s="31"/>
      <c r="H25" s="10"/>
      <c r="I25" s="10"/>
      <c r="J25" s="10"/>
      <c r="K25" s="10"/>
    </row>
    <row r="26" spans="2:11" x14ac:dyDescent="0.25">
      <c r="B26" s="10"/>
      <c r="C26" s="75" t="s">
        <v>37</v>
      </c>
      <c r="D26" s="76"/>
      <c r="E26" s="76"/>
      <c r="F26" s="77"/>
      <c r="G26" s="31"/>
      <c r="H26" s="10"/>
      <c r="I26" s="10"/>
      <c r="J26" s="10"/>
      <c r="K26" s="10"/>
    </row>
    <row r="27" spans="2:11" x14ac:dyDescent="0.25">
      <c r="B27" s="10">
        <v>10</v>
      </c>
      <c r="C27" s="10">
        <v>0.17399999999999999</v>
      </c>
      <c r="D27" s="10">
        <v>0.98499999999999999</v>
      </c>
      <c r="E27" s="20">
        <v>1</v>
      </c>
      <c r="F27" s="10"/>
      <c r="G27" s="69">
        <f t="shared" si="0"/>
        <v>243.59050000000002</v>
      </c>
      <c r="H27" s="10"/>
      <c r="I27" s="10"/>
      <c r="J27" s="10"/>
      <c r="K27" s="10"/>
    </row>
    <row r="28" spans="2:11" x14ac:dyDescent="0.25">
      <c r="B28" s="10">
        <v>15</v>
      </c>
      <c r="C28" s="10">
        <v>0.25900000000000001</v>
      </c>
      <c r="D28" s="10">
        <v>0.96599999999999997</v>
      </c>
      <c r="E28" s="20">
        <v>1</v>
      </c>
      <c r="F28" s="10"/>
      <c r="G28" s="69">
        <f t="shared" si="0"/>
        <v>235.58807999999999</v>
      </c>
      <c r="H28" s="10"/>
      <c r="I28" s="10"/>
      <c r="J28" s="10"/>
      <c r="K28" s="10"/>
    </row>
    <row r="29" spans="2:11" x14ac:dyDescent="0.25">
      <c r="B29" s="10">
        <v>20</v>
      </c>
      <c r="C29" s="10">
        <v>0.34200000000000003</v>
      </c>
      <c r="D29" s="10">
        <v>0.94</v>
      </c>
      <c r="E29" s="20">
        <v>1</v>
      </c>
      <c r="F29" s="10"/>
      <c r="G29" s="69">
        <f t="shared" si="0"/>
        <v>224.84799999999998</v>
      </c>
      <c r="H29" s="10"/>
      <c r="I29" s="10"/>
      <c r="J29" s="10"/>
      <c r="K29" s="10"/>
    </row>
    <row r="30" spans="2:11" x14ac:dyDescent="0.25">
      <c r="B30" s="10">
        <v>25</v>
      </c>
      <c r="C30" s="10">
        <v>0.42299999999999999</v>
      </c>
      <c r="D30" s="10">
        <v>0.90600000000000003</v>
      </c>
      <c r="E30" s="20">
        <v>1</v>
      </c>
      <c r="F30" s="10"/>
      <c r="G30" s="69">
        <f t="shared" si="0"/>
        <v>211.17048000000003</v>
      </c>
      <c r="H30" s="10"/>
      <c r="I30" s="10"/>
      <c r="J30" s="10"/>
      <c r="K30" s="10"/>
    </row>
    <row r="31" spans="2:11" x14ac:dyDescent="0.25">
      <c r="B31" s="10">
        <v>30</v>
      </c>
      <c r="C31" s="10">
        <v>0.5</v>
      </c>
      <c r="D31" s="10">
        <v>0.86599999999999999</v>
      </c>
      <c r="E31" s="20">
        <f>1-(B31-25)*(B31-25)/(35*35)</f>
        <v>0.97959183673469385</v>
      </c>
      <c r="F31" s="10"/>
      <c r="G31" s="69">
        <f t="shared" si="0"/>
        <v>192.8571395918367</v>
      </c>
      <c r="H31" s="10"/>
      <c r="I31" s="10"/>
      <c r="J31" s="10"/>
      <c r="K31" s="10"/>
    </row>
    <row r="32" spans="2:11" x14ac:dyDescent="0.25">
      <c r="B32" s="10">
        <v>35</v>
      </c>
      <c r="C32" s="10">
        <v>0.57399999999999995</v>
      </c>
      <c r="D32" s="10">
        <v>0.81899999999999995</v>
      </c>
      <c r="E32" s="20">
        <f t="shared" ref="E32:E37" si="2">1-(B32-25)*(B32-25)/(35*35)</f>
        <v>0.91836734693877553</v>
      </c>
      <c r="F32" s="10"/>
      <c r="G32" s="69">
        <f>($K$14+$K$20+$K$16*E32*$K$18*D32)*D32</f>
        <v>168.21090000000001</v>
      </c>
      <c r="H32" s="10"/>
      <c r="I32" s="10"/>
      <c r="J32" s="10"/>
      <c r="K32" s="10"/>
    </row>
    <row r="33" spans="2:11" x14ac:dyDescent="0.25">
      <c r="B33" s="10">
        <v>40</v>
      </c>
      <c r="C33" s="10">
        <v>0.64300000000000002</v>
      </c>
      <c r="D33" s="10">
        <v>0.76600000000000001</v>
      </c>
      <c r="E33" s="20">
        <f t="shared" si="2"/>
        <v>0.81632653061224492</v>
      </c>
      <c r="F33" s="10"/>
      <c r="G33" s="69">
        <f t="shared" si="0"/>
        <v>139.83720816326533</v>
      </c>
      <c r="H33" s="10"/>
      <c r="I33" s="10"/>
      <c r="J33" s="10"/>
      <c r="K33" s="10"/>
    </row>
    <row r="34" spans="2:11" x14ac:dyDescent="0.25">
      <c r="B34" s="10">
        <v>45</v>
      </c>
      <c r="C34" s="10">
        <v>0.70699999999999996</v>
      </c>
      <c r="D34" s="10">
        <v>0.70699999999999996</v>
      </c>
      <c r="E34" s="20">
        <f t="shared" si="2"/>
        <v>0.67346938775510212</v>
      </c>
      <c r="F34" s="10"/>
      <c r="G34" s="69">
        <f t="shared" si="0"/>
        <v>110.08394</v>
      </c>
      <c r="H34" s="10"/>
      <c r="I34" s="10" t="s">
        <v>48</v>
      </c>
      <c r="J34" s="10"/>
      <c r="K34" s="10"/>
    </row>
    <row r="35" spans="2:11" x14ac:dyDescent="0.25">
      <c r="B35" s="10">
        <v>50</v>
      </c>
      <c r="C35" s="10">
        <v>0.76600000000000001</v>
      </c>
      <c r="D35" s="10">
        <v>0.64300000000000002</v>
      </c>
      <c r="E35" s="20">
        <f t="shared" si="2"/>
        <v>0.48979591836734693</v>
      </c>
      <c r="F35" s="10"/>
      <c r="G35" s="69">
        <f t="shared" si="0"/>
        <v>81.461013877551011</v>
      </c>
      <c r="H35" s="10"/>
      <c r="I35" s="10"/>
      <c r="J35" s="10"/>
      <c r="K35" s="10"/>
    </row>
    <row r="36" spans="2:11" x14ac:dyDescent="0.25">
      <c r="B36" s="10">
        <v>55</v>
      </c>
      <c r="C36" s="10">
        <v>0.81899999999999995</v>
      </c>
      <c r="D36" s="10">
        <v>0.57399999999999995</v>
      </c>
      <c r="E36" s="20">
        <f t="shared" si="2"/>
        <v>0.26530612244897955</v>
      </c>
      <c r="F36" s="10"/>
      <c r="G36" s="69">
        <f t="shared" si="0"/>
        <v>55.914159999999988</v>
      </c>
      <c r="H36" s="10"/>
      <c r="I36" s="10"/>
      <c r="J36" s="10"/>
      <c r="K36" s="10"/>
    </row>
    <row r="37" spans="2:11" x14ac:dyDescent="0.25">
      <c r="B37" s="10">
        <v>60</v>
      </c>
      <c r="C37" s="10">
        <v>0.86599999999999999</v>
      </c>
      <c r="D37" s="10">
        <v>0.5</v>
      </c>
      <c r="E37" s="20">
        <f t="shared" si="2"/>
        <v>0</v>
      </c>
      <c r="F37" s="10"/>
      <c r="G37" s="69">
        <f t="shared" si="0"/>
        <v>35</v>
      </c>
      <c r="H37" s="10"/>
      <c r="I37" s="10"/>
      <c r="J37" s="10"/>
      <c r="K37" s="10"/>
    </row>
  </sheetData>
  <sheetProtection sheet="1" objects="1" scenarios="1"/>
  <protectedRanges>
    <protectedRange sqref="K14:K20" name="Диапазон1"/>
  </protectedRanges>
  <mergeCells count="3">
    <mergeCell ref="C12:G12"/>
    <mergeCell ref="C4:J8"/>
    <mergeCell ref="C26:F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Y35"/>
  <sheetViews>
    <sheetView topLeftCell="C1" workbookViewId="0">
      <selection activeCell="R9" sqref="R9"/>
    </sheetView>
  </sheetViews>
  <sheetFormatPr defaultRowHeight="15" x14ac:dyDescent="0.25"/>
  <cols>
    <col min="3" max="3" width="3.42578125" customWidth="1"/>
    <col min="4" max="4" width="11.140625" customWidth="1"/>
    <col min="6" max="7" width="11.5703125" bestFit="1" customWidth="1"/>
    <col min="8" max="8" width="9.140625" customWidth="1"/>
    <col min="9" max="9" width="9.85546875" customWidth="1"/>
    <col min="10" max="10" width="1.85546875" customWidth="1"/>
    <col min="12" max="12" width="11" customWidth="1"/>
    <col min="14" max="14" width="1.42578125" customWidth="1"/>
    <col min="17" max="17" width="8.7109375" customWidth="1"/>
    <col min="22" max="22" width="7.7109375" customWidth="1"/>
  </cols>
  <sheetData>
    <row r="2" spans="4:25" x14ac:dyDescent="0.25"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4:25" x14ac:dyDescent="0.25"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5" spans="4:25" x14ac:dyDescent="0.25">
      <c r="D5" s="81" t="s">
        <v>29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1"/>
      <c r="X5" s="1"/>
      <c r="Y5" s="1"/>
    </row>
    <row r="6" spans="4:25" ht="15.75" thickBot="1" x14ac:dyDescent="0.3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"/>
      <c r="P6" s="13"/>
      <c r="Q6" s="62">
        <v>150</v>
      </c>
      <c r="R6" s="4"/>
      <c r="S6" s="4"/>
      <c r="T6" s="22"/>
      <c r="U6" s="13"/>
      <c r="V6" s="63">
        <v>150</v>
      </c>
      <c r="W6" s="1"/>
      <c r="X6" s="1"/>
      <c r="Y6" s="1"/>
    </row>
    <row r="7" spans="4:25" x14ac:dyDescent="0.25">
      <c r="D7" s="78" t="s">
        <v>2</v>
      </c>
      <c r="E7" s="79"/>
      <c r="F7" s="4"/>
      <c r="G7" s="4"/>
      <c r="H7" s="4"/>
      <c r="I7" s="4"/>
      <c r="J7" s="4"/>
      <c r="K7" s="4"/>
      <c r="L7" s="4"/>
      <c r="M7" s="4"/>
      <c r="N7" s="11"/>
      <c r="O7" s="82" t="s">
        <v>34</v>
      </c>
      <c r="P7" s="83"/>
      <c r="Q7" s="83"/>
      <c r="R7" s="4"/>
      <c r="S7" s="4"/>
      <c r="T7" s="83" t="s">
        <v>18</v>
      </c>
      <c r="U7" s="83"/>
      <c r="V7" s="84"/>
      <c r="W7" s="1"/>
      <c r="X7" s="1"/>
      <c r="Y7" s="1"/>
    </row>
    <row r="8" spans="4:25" ht="30.75" customHeight="1" x14ac:dyDescent="0.25">
      <c r="D8" s="19" t="s">
        <v>3</v>
      </c>
      <c r="E8" s="19" t="s">
        <v>4</v>
      </c>
      <c r="F8" s="4"/>
      <c r="G8" s="4"/>
      <c r="H8" s="4"/>
      <c r="I8" s="4"/>
      <c r="J8" s="4"/>
      <c r="K8" s="4"/>
      <c r="L8" s="4"/>
      <c r="M8" s="4"/>
      <c r="N8" s="11"/>
      <c r="O8" s="14"/>
      <c r="P8" s="4"/>
      <c r="Q8" s="11"/>
      <c r="R8" s="4"/>
      <c r="S8" s="4"/>
      <c r="T8" s="23"/>
      <c r="U8" s="4"/>
      <c r="V8" s="15"/>
      <c r="W8" s="1"/>
      <c r="X8" s="1"/>
      <c r="Y8" s="1"/>
    </row>
    <row r="9" spans="4:25" ht="45" x14ac:dyDescent="0.25">
      <c r="D9" s="19" t="s">
        <v>5</v>
      </c>
      <c r="E9" s="19" t="s">
        <v>6</v>
      </c>
      <c r="F9" s="4"/>
      <c r="G9" s="4"/>
      <c r="H9" s="4"/>
      <c r="I9" s="4"/>
      <c r="J9" s="4"/>
      <c r="K9" s="4" t="s">
        <v>13</v>
      </c>
      <c r="L9" s="4" t="s">
        <v>44</v>
      </c>
      <c r="M9" s="4"/>
      <c r="N9" s="11"/>
      <c r="O9" s="14" t="s">
        <v>45</v>
      </c>
      <c r="P9" s="4"/>
      <c r="Q9" s="11"/>
      <c r="R9" s="4"/>
      <c r="S9" s="4"/>
      <c r="T9" s="23" t="s">
        <v>46</v>
      </c>
      <c r="U9" s="4"/>
      <c r="V9" s="15"/>
      <c r="W9" s="1"/>
      <c r="X9" s="1"/>
      <c r="Y9" s="1"/>
    </row>
    <row r="10" spans="4:25" x14ac:dyDescent="0.25">
      <c r="D10" s="19">
        <v>130</v>
      </c>
      <c r="E10" s="19">
        <v>100000</v>
      </c>
      <c r="F10" s="4"/>
      <c r="G10" s="4"/>
      <c r="H10" s="4"/>
      <c r="I10" s="4"/>
      <c r="J10" s="4"/>
      <c r="K10" s="5">
        <v>148</v>
      </c>
      <c r="L10" s="5">
        <v>0.32</v>
      </c>
      <c r="M10" s="4"/>
      <c r="N10" s="11"/>
      <c r="O10" s="16">
        <v>0.6</v>
      </c>
      <c r="P10" s="4"/>
      <c r="Q10" s="11"/>
      <c r="R10" s="4"/>
      <c r="S10" s="4"/>
      <c r="T10" s="24">
        <v>0.5</v>
      </c>
      <c r="U10" s="4"/>
      <c r="V10" s="15"/>
      <c r="W10" s="1"/>
      <c r="X10" s="1"/>
      <c r="Y10" s="1"/>
    </row>
    <row r="11" spans="4:25" x14ac:dyDescent="0.25">
      <c r="D11" s="4"/>
      <c r="E11" s="4"/>
      <c r="F11" s="4"/>
      <c r="G11" s="4"/>
      <c r="H11" s="4"/>
      <c r="I11" s="4"/>
      <c r="J11" s="4"/>
      <c r="K11" s="4"/>
      <c r="L11" s="4"/>
      <c r="M11" s="4"/>
      <c r="N11" s="11"/>
      <c r="O11" s="14"/>
      <c r="P11" s="4"/>
      <c r="Q11" s="11"/>
      <c r="R11" s="4"/>
      <c r="S11" s="4"/>
      <c r="T11" s="23"/>
      <c r="U11" s="4"/>
      <c r="V11" s="15"/>
      <c r="W11" s="1"/>
      <c r="X11" s="1"/>
      <c r="Y11" s="1"/>
    </row>
    <row r="12" spans="4:25" ht="45" x14ac:dyDescent="0.25">
      <c r="D12" s="27" t="s">
        <v>0</v>
      </c>
      <c r="E12" s="27" t="s">
        <v>1</v>
      </c>
      <c r="F12" s="4" t="s">
        <v>7</v>
      </c>
      <c r="G12" s="4" t="s">
        <v>8</v>
      </c>
      <c r="H12" s="4" t="s">
        <v>10</v>
      </c>
      <c r="I12" s="66" t="s">
        <v>10</v>
      </c>
      <c r="J12" s="4"/>
      <c r="K12" s="4" t="s">
        <v>14</v>
      </c>
      <c r="L12" s="4" t="s">
        <v>22</v>
      </c>
      <c r="M12" s="4" t="s">
        <v>15</v>
      </c>
      <c r="N12" s="11"/>
      <c r="O12" s="56" t="s">
        <v>19</v>
      </c>
      <c r="P12" s="4" t="s">
        <v>20</v>
      </c>
      <c r="Q12" s="49" t="s">
        <v>47</v>
      </c>
      <c r="R12" s="27" t="str">
        <f t="shared" ref="R12:R23" si="0">D12</f>
        <v>высота</v>
      </c>
      <c r="S12" s="27" t="str">
        <f t="shared" ref="S12:S23" si="1">E12</f>
        <v>ширина</v>
      </c>
      <c r="T12" s="58" t="s">
        <v>19</v>
      </c>
      <c r="U12" s="4" t="s">
        <v>20</v>
      </c>
      <c r="V12" s="60" t="s">
        <v>47</v>
      </c>
      <c r="W12" s="1"/>
      <c r="X12" s="1"/>
      <c r="Y12" s="1"/>
    </row>
    <row r="13" spans="4:25" x14ac:dyDescent="0.25">
      <c r="D13" s="27" t="s">
        <v>21</v>
      </c>
      <c r="E13" s="27" t="s">
        <v>21</v>
      </c>
      <c r="F13" s="4" t="s">
        <v>9</v>
      </c>
      <c r="G13" s="4" t="s">
        <v>6</v>
      </c>
      <c r="H13" s="4" t="s">
        <v>11</v>
      </c>
      <c r="I13" s="66" t="s">
        <v>12</v>
      </c>
      <c r="J13" s="4"/>
      <c r="K13" s="4" t="s">
        <v>13</v>
      </c>
      <c r="L13" s="4" t="s">
        <v>16</v>
      </c>
      <c r="M13" s="4" t="s">
        <v>17</v>
      </c>
      <c r="N13" s="11"/>
      <c r="O13" s="56" t="s">
        <v>12</v>
      </c>
      <c r="P13" s="4" t="s">
        <v>21</v>
      </c>
      <c r="Q13" s="49"/>
      <c r="R13" s="27" t="str">
        <f t="shared" si="0"/>
        <v>мм</v>
      </c>
      <c r="S13" s="27" t="str">
        <f t="shared" si="1"/>
        <v>мм</v>
      </c>
      <c r="T13" s="58" t="s">
        <v>12</v>
      </c>
      <c r="U13" s="4" t="s">
        <v>21</v>
      </c>
      <c r="V13" s="60"/>
      <c r="W13" s="1"/>
      <c r="X13" s="1"/>
      <c r="Y13" s="1"/>
    </row>
    <row r="14" spans="4:25" x14ac:dyDescent="0.25">
      <c r="D14" s="27">
        <v>40</v>
      </c>
      <c r="E14" s="27">
        <v>50</v>
      </c>
      <c r="F14" s="6">
        <f t="shared" ref="F14:F23" si="2">D14*D14*E14/1000/6</f>
        <v>13.333333333333334</v>
      </c>
      <c r="G14" s="6">
        <f t="shared" ref="G14:G23" si="3">F14*D14/10/2</f>
        <v>26.666666666666668</v>
      </c>
      <c r="H14" s="6">
        <f t="shared" ref="H14:H23" si="4">F14*$D$10</f>
        <v>1733.3333333333335</v>
      </c>
      <c r="I14" s="67">
        <f t="shared" ref="I14:I23" si="5">H14/100</f>
        <v>17.333333333333336</v>
      </c>
      <c r="J14" s="6"/>
      <c r="K14" s="6">
        <f t="shared" ref="K14:K23" si="6">$K$10</f>
        <v>148</v>
      </c>
      <c r="L14" s="7">
        <f t="shared" ref="L14:L23" si="7">$L$10</f>
        <v>0.32</v>
      </c>
      <c r="M14" s="6">
        <f t="shared" ref="M14:M23" si="8">K14*L14</f>
        <v>47.36</v>
      </c>
      <c r="N14" s="12"/>
      <c r="O14" s="57">
        <f t="shared" ref="O14:O23" si="9">M14*$O$10*$O$10/8</f>
        <v>2.1311999999999998</v>
      </c>
      <c r="P14" s="6">
        <f t="shared" ref="P14:P23" si="10">M14*$O$10*$O$10*$O$10*$O$10*100000000/(80*100000*G14*100)*10</f>
        <v>0.28771199999999991</v>
      </c>
      <c r="Q14" s="50">
        <f t="shared" ref="Q14:Q23" si="11">$O$10/P14*1000</f>
        <v>2085.4187520854193</v>
      </c>
      <c r="R14" s="27">
        <f t="shared" si="0"/>
        <v>40</v>
      </c>
      <c r="S14" s="27">
        <f t="shared" si="1"/>
        <v>50</v>
      </c>
      <c r="T14" s="59">
        <f t="shared" ref="T14:T23" si="12">M14*$T$10*$T$10/2</f>
        <v>5.92</v>
      </c>
      <c r="U14" s="6">
        <f t="shared" ref="U14:U23" si="13">M14*$T$10*$T$10*$T$10*$T$10*100000000/(8*100000*G14*100)*10</f>
        <v>1.3874999999999997</v>
      </c>
      <c r="V14" s="61">
        <f t="shared" ref="V14:V23" si="14">$T$10/U14*1000</f>
        <v>360.36036036036046</v>
      </c>
      <c r="W14" s="1"/>
      <c r="X14" s="1"/>
      <c r="Y14" s="1"/>
    </row>
    <row r="15" spans="4:25" x14ac:dyDescent="0.25">
      <c r="D15" s="27">
        <v>50</v>
      </c>
      <c r="E15" s="27">
        <v>40</v>
      </c>
      <c r="F15" s="6">
        <f t="shared" si="2"/>
        <v>16.666666666666668</v>
      </c>
      <c r="G15" s="6">
        <f t="shared" si="3"/>
        <v>41.666666666666671</v>
      </c>
      <c r="H15" s="6">
        <f t="shared" si="4"/>
        <v>2166.666666666667</v>
      </c>
      <c r="I15" s="67">
        <f t="shared" si="5"/>
        <v>21.666666666666671</v>
      </c>
      <c r="J15" s="6"/>
      <c r="K15" s="6">
        <f t="shared" si="6"/>
        <v>148</v>
      </c>
      <c r="L15" s="7">
        <f t="shared" si="7"/>
        <v>0.32</v>
      </c>
      <c r="M15" s="6">
        <f t="shared" si="8"/>
        <v>47.36</v>
      </c>
      <c r="N15" s="12"/>
      <c r="O15" s="57">
        <f t="shared" si="9"/>
        <v>2.1311999999999998</v>
      </c>
      <c r="P15" s="6">
        <f t="shared" si="10"/>
        <v>0.18413567999999994</v>
      </c>
      <c r="Q15" s="50">
        <f t="shared" si="11"/>
        <v>3258.4668001334676</v>
      </c>
      <c r="R15" s="27">
        <f t="shared" si="0"/>
        <v>50</v>
      </c>
      <c r="S15" s="27">
        <f t="shared" si="1"/>
        <v>40</v>
      </c>
      <c r="T15" s="59">
        <f t="shared" si="12"/>
        <v>5.92</v>
      </c>
      <c r="U15" s="6">
        <f t="shared" si="13"/>
        <v>0.8879999999999999</v>
      </c>
      <c r="V15" s="61">
        <f t="shared" si="14"/>
        <v>563.06306306306305</v>
      </c>
      <c r="W15" s="1"/>
      <c r="X15" s="1"/>
      <c r="Y15" s="1"/>
    </row>
    <row r="16" spans="4:25" x14ac:dyDescent="0.25">
      <c r="D16" s="27">
        <v>50</v>
      </c>
      <c r="E16" s="27">
        <v>50</v>
      </c>
      <c r="F16" s="8">
        <f t="shared" si="2"/>
        <v>20.833333333333332</v>
      </c>
      <c r="G16" s="8">
        <f t="shared" si="3"/>
        <v>52.083333333333329</v>
      </c>
      <c r="H16" s="8">
        <f t="shared" si="4"/>
        <v>2708.333333333333</v>
      </c>
      <c r="I16" s="67">
        <f t="shared" si="5"/>
        <v>27.083333333333329</v>
      </c>
      <c r="J16" s="8"/>
      <c r="K16" s="8">
        <f t="shared" si="6"/>
        <v>148</v>
      </c>
      <c r="L16" s="9">
        <f t="shared" si="7"/>
        <v>0.32</v>
      </c>
      <c r="M16" s="8">
        <f t="shared" si="8"/>
        <v>47.36</v>
      </c>
      <c r="N16" s="28"/>
      <c r="O16" s="57">
        <f t="shared" si="9"/>
        <v>2.1311999999999998</v>
      </c>
      <c r="P16" s="8">
        <f t="shared" si="10"/>
        <v>0.14730854399999999</v>
      </c>
      <c r="Q16" s="50">
        <f t="shared" si="11"/>
        <v>4073.0835001668338</v>
      </c>
      <c r="R16" s="27">
        <f t="shared" si="0"/>
        <v>50</v>
      </c>
      <c r="S16" s="27">
        <f t="shared" si="1"/>
        <v>50</v>
      </c>
      <c r="T16" s="59">
        <f t="shared" si="12"/>
        <v>5.92</v>
      </c>
      <c r="U16" s="8">
        <f t="shared" si="13"/>
        <v>0.71040000000000003</v>
      </c>
      <c r="V16" s="61">
        <f t="shared" si="14"/>
        <v>703.82882882882882</v>
      </c>
      <c r="W16" s="1"/>
      <c r="X16" s="1"/>
      <c r="Y16" s="1"/>
    </row>
    <row r="17" spans="3:25" x14ac:dyDescent="0.25">
      <c r="D17" s="27">
        <v>25</v>
      </c>
      <c r="E17" s="27">
        <v>100</v>
      </c>
      <c r="F17" s="6">
        <f t="shared" si="2"/>
        <v>10.416666666666666</v>
      </c>
      <c r="G17" s="6">
        <f t="shared" si="3"/>
        <v>13.020833333333332</v>
      </c>
      <c r="H17" s="6">
        <f t="shared" si="4"/>
        <v>1354.1666666666665</v>
      </c>
      <c r="I17" s="67">
        <f t="shared" si="5"/>
        <v>13.541666666666664</v>
      </c>
      <c r="J17" s="6"/>
      <c r="K17" s="6">
        <f t="shared" si="6"/>
        <v>148</v>
      </c>
      <c r="L17" s="7">
        <f t="shared" si="7"/>
        <v>0.32</v>
      </c>
      <c r="M17" s="6">
        <f t="shared" si="8"/>
        <v>47.36</v>
      </c>
      <c r="N17" s="12"/>
      <c r="O17" s="57">
        <f t="shared" si="9"/>
        <v>2.1311999999999998</v>
      </c>
      <c r="P17" s="6">
        <f t="shared" si="10"/>
        <v>0.58923417599999994</v>
      </c>
      <c r="Q17" s="50">
        <f t="shared" si="11"/>
        <v>1018.2708750417085</v>
      </c>
      <c r="R17" s="27">
        <f t="shared" si="0"/>
        <v>25</v>
      </c>
      <c r="S17" s="27">
        <f t="shared" si="1"/>
        <v>100</v>
      </c>
      <c r="T17" s="59">
        <f t="shared" si="12"/>
        <v>5.92</v>
      </c>
      <c r="U17" s="6">
        <f t="shared" si="13"/>
        <v>2.8416000000000001</v>
      </c>
      <c r="V17" s="61">
        <f t="shared" si="14"/>
        <v>175.9572072072072</v>
      </c>
      <c r="W17" s="1"/>
      <c r="X17" s="1"/>
      <c r="Y17" s="1"/>
    </row>
    <row r="18" spans="3:25" x14ac:dyDescent="0.25">
      <c r="D18" s="27">
        <v>30</v>
      </c>
      <c r="E18" s="27">
        <v>100</v>
      </c>
      <c r="F18" s="6">
        <f t="shared" si="2"/>
        <v>15</v>
      </c>
      <c r="G18" s="6">
        <f t="shared" si="3"/>
        <v>22.5</v>
      </c>
      <c r="H18" s="6">
        <f t="shared" si="4"/>
        <v>1950</v>
      </c>
      <c r="I18" s="67">
        <f t="shared" si="5"/>
        <v>19.5</v>
      </c>
      <c r="J18" s="6"/>
      <c r="K18" s="6">
        <f t="shared" si="6"/>
        <v>148</v>
      </c>
      <c r="L18" s="7">
        <f t="shared" si="7"/>
        <v>0.32</v>
      </c>
      <c r="M18" s="6">
        <f t="shared" si="8"/>
        <v>47.36</v>
      </c>
      <c r="N18" s="12"/>
      <c r="O18" s="57">
        <f t="shared" si="9"/>
        <v>2.1311999999999998</v>
      </c>
      <c r="P18" s="6">
        <f t="shared" si="10"/>
        <v>0.34099199999999996</v>
      </c>
      <c r="Q18" s="50">
        <f t="shared" si="11"/>
        <v>1759.5720720720722</v>
      </c>
      <c r="R18" s="27">
        <f t="shared" si="0"/>
        <v>30</v>
      </c>
      <c r="S18" s="27">
        <f t="shared" si="1"/>
        <v>100</v>
      </c>
      <c r="T18" s="59">
        <f t="shared" si="12"/>
        <v>5.92</v>
      </c>
      <c r="U18" s="6">
        <f t="shared" si="13"/>
        <v>1.6444444444444444</v>
      </c>
      <c r="V18" s="61">
        <f t="shared" si="14"/>
        <v>304.05405405405406</v>
      </c>
      <c r="W18" s="1"/>
      <c r="X18" s="1"/>
      <c r="Y18" s="1"/>
    </row>
    <row r="19" spans="3:25" x14ac:dyDescent="0.25">
      <c r="D19" s="27">
        <v>40</v>
      </c>
      <c r="E19" s="27">
        <v>100</v>
      </c>
      <c r="F19" s="6">
        <f t="shared" si="2"/>
        <v>26.666666666666668</v>
      </c>
      <c r="G19" s="6">
        <f t="shared" si="3"/>
        <v>53.333333333333336</v>
      </c>
      <c r="H19" s="6">
        <f t="shared" si="4"/>
        <v>3466.666666666667</v>
      </c>
      <c r="I19" s="67">
        <f t="shared" si="5"/>
        <v>34.666666666666671</v>
      </c>
      <c r="J19" s="6"/>
      <c r="K19" s="6">
        <f t="shared" si="6"/>
        <v>148</v>
      </c>
      <c r="L19" s="7">
        <f t="shared" si="7"/>
        <v>0.32</v>
      </c>
      <c r="M19" s="6">
        <f t="shared" si="8"/>
        <v>47.36</v>
      </c>
      <c r="N19" s="12"/>
      <c r="O19" s="57">
        <f t="shared" si="9"/>
        <v>2.1311999999999998</v>
      </c>
      <c r="P19" s="6">
        <f t="shared" si="10"/>
        <v>0.14385599999999996</v>
      </c>
      <c r="Q19" s="50">
        <f t="shared" si="11"/>
        <v>4170.8375041708387</v>
      </c>
      <c r="R19" s="27">
        <f t="shared" si="0"/>
        <v>40</v>
      </c>
      <c r="S19" s="27">
        <f t="shared" si="1"/>
        <v>100</v>
      </c>
      <c r="T19" s="59">
        <f t="shared" si="12"/>
        <v>5.92</v>
      </c>
      <c r="U19" s="6">
        <f t="shared" si="13"/>
        <v>0.69374999999999987</v>
      </c>
      <c r="V19" s="61">
        <f t="shared" si="14"/>
        <v>720.72072072072092</v>
      </c>
      <c r="W19" s="1"/>
      <c r="X19" s="1"/>
      <c r="Y19" s="1"/>
    </row>
    <row r="20" spans="3:25" x14ac:dyDescent="0.25">
      <c r="D20" s="27">
        <v>50</v>
      </c>
      <c r="E20" s="27">
        <v>100</v>
      </c>
      <c r="F20" s="6">
        <f t="shared" si="2"/>
        <v>41.666666666666664</v>
      </c>
      <c r="G20" s="6">
        <f t="shared" si="3"/>
        <v>104.16666666666666</v>
      </c>
      <c r="H20" s="6">
        <f t="shared" si="4"/>
        <v>5416.6666666666661</v>
      </c>
      <c r="I20" s="67">
        <f t="shared" si="5"/>
        <v>54.166666666666657</v>
      </c>
      <c r="J20" s="6"/>
      <c r="K20" s="6">
        <f t="shared" si="6"/>
        <v>148</v>
      </c>
      <c r="L20" s="7">
        <f t="shared" si="7"/>
        <v>0.32</v>
      </c>
      <c r="M20" s="6">
        <f t="shared" si="8"/>
        <v>47.36</v>
      </c>
      <c r="N20" s="12"/>
      <c r="O20" s="57">
        <f t="shared" si="9"/>
        <v>2.1311999999999998</v>
      </c>
      <c r="P20" s="6">
        <f t="shared" si="10"/>
        <v>7.3654271999999993E-2</v>
      </c>
      <c r="Q20" s="50">
        <f t="shared" si="11"/>
        <v>8146.1670003336676</v>
      </c>
      <c r="R20" s="27">
        <f t="shared" si="0"/>
        <v>50</v>
      </c>
      <c r="S20" s="27">
        <f t="shared" si="1"/>
        <v>100</v>
      </c>
      <c r="T20" s="59">
        <f t="shared" si="12"/>
        <v>5.92</v>
      </c>
      <c r="U20" s="6">
        <f t="shared" si="13"/>
        <v>0.35520000000000002</v>
      </c>
      <c r="V20" s="61">
        <f t="shared" si="14"/>
        <v>1407.6576576576576</v>
      </c>
      <c r="W20" s="1"/>
      <c r="X20" s="1"/>
      <c r="Y20" s="1"/>
    </row>
    <row r="21" spans="3:25" x14ac:dyDescent="0.25">
      <c r="D21" s="27">
        <v>100</v>
      </c>
      <c r="E21" s="27">
        <v>100</v>
      </c>
      <c r="F21" s="6">
        <f t="shared" si="2"/>
        <v>166.66666666666666</v>
      </c>
      <c r="G21" s="6">
        <f t="shared" si="3"/>
        <v>833.33333333333326</v>
      </c>
      <c r="H21" s="6">
        <f t="shared" si="4"/>
        <v>21666.666666666664</v>
      </c>
      <c r="I21" s="67">
        <f t="shared" si="5"/>
        <v>216.66666666666663</v>
      </c>
      <c r="J21" s="6"/>
      <c r="K21" s="6">
        <f t="shared" si="6"/>
        <v>148</v>
      </c>
      <c r="L21" s="7">
        <f t="shared" si="7"/>
        <v>0.32</v>
      </c>
      <c r="M21" s="6">
        <f t="shared" si="8"/>
        <v>47.36</v>
      </c>
      <c r="N21" s="12"/>
      <c r="O21" s="57">
        <f t="shared" si="9"/>
        <v>2.1311999999999998</v>
      </c>
      <c r="P21" s="6">
        <f t="shared" si="10"/>
        <v>9.2067839999999991E-3</v>
      </c>
      <c r="Q21" s="50">
        <f t="shared" si="11"/>
        <v>65169.336002669341</v>
      </c>
      <c r="R21" s="27">
        <f t="shared" si="0"/>
        <v>100</v>
      </c>
      <c r="S21" s="27">
        <f t="shared" si="1"/>
        <v>100</v>
      </c>
      <c r="T21" s="59">
        <f t="shared" si="12"/>
        <v>5.92</v>
      </c>
      <c r="U21" s="6">
        <f t="shared" si="13"/>
        <v>4.4400000000000002E-2</v>
      </c>
      <c r="V21" s="61">
        <f t="shared" si="14"/>
        <v>11261.261261261261</v>
      </c>
      <c r="W21" s="1"/>
      <c r="X21" s="1"/>
      <c r="Y21" s="1"/>
    </row>
    <row r="22" spans="3:25" x14ac:dyDescent="0.25">
      <c r="C22">
        <v>1</v>
      </c>
      <c r="D22" s="27">
        <v>100</v>
      </c>
      <c r="E22" s="27">
        <v>100</v>
      </c>
      <c r="F22" s="6">
        <f t="shared" si="2"/>
        <v>166.66666666666666</v>
      </c>
      <c r="G22" s="6">
        <f t="shared" si="3"/>
        <v>833.33333333333326</v>
      </c>
      <c r="H22" s="6">
        <f t="shared" si="4"/>
        <v>21666.666666666664</v>
      </c>
      <c r="I22" s="67">
        <f t="shared" si="5"/>
        <v>216.66666666666663</v>
      </c>
      <c r="J22" s="6"/>
      <c r="K22" s="6">
        <f t="shared" si="6"/>
        <v>148</v>
      </c>
      <c r="L22" s="7">
        <f t="shared" si="7"/>
        <v>0.32</v>
      </c>
      <c r="M22" s="6">
        <f t="shared" si="8"/>
        <v>47.36</v>
      </c>
      <c r="N22" s="12"/>
      <c r="O22" s="57">
        <f t="shared" si="9"/>
        <v>2.1311999999999998</v>
      </c>
      <c r="P22" s="6">
        <f t="shared" si="10"/>
        <v>9.2067839999999991E-3</v>
      </c>
      <c r="Q22" s="50">
        <f t="shared" si="11"/>
        <v>65169.336002669341</v>
      </c>
      <c r="R22" s="27">
        <f t="shared" si="0"/>
        <v>100</v>
      </c>
      <c r="S22" s="27">
        <f t="shared" si="1"/>
        <v>100</v>
      </c>
      <c r="T22" s="59">
        <f t="shared" si="12"/>
        <v>5.92</v>
      </c>
      <c r="U22" s="6">
        <f t="shared" si="13"/>
        <v>4.4400000000000002E-2</v>
      </c>
      <c r="V22" s="61">
        <f t="shared" si="14"/>
        <v>11261.261261261261</v>
      </c>
      <c r="W22" s="1"/>
      <c r="X22" s="1"/>
      <c r="Y22" s="1"/>
    </row>
    <row r="23" spans="3:25" x14ac:dyDescent="0.25">
      <c r="D23" s="27">
        <v>100</v>
      </c>
      <c r="E23" s="27">
        <v>100</v>
      </c>
      <c r="F23" s="6">
        <f t="shared" si="2"/>
        <v>166.66666666666666</v>
      </c>
      <c r="G23" s="6">
        <f t="shared" si="3"/>
        <v>833.33333333333326</v>
      </c>
      <c r="H23" s="6">
        <f t="shared" si="4"/>
        <v>21666.666666666664</v>
      </c>
      <c r="I23" s="67">
        <f t="shared" si="5"/>
        <v>216.66666666666663</v>
      </c>
      <c r="J23" s="6"/>
      <c r="K23" s="6">
        <f t="shared" si="6"/>
        <v>148</v>
      </c>
      <c r="L23" s="7">
        <f t="shared" si="7"/>
        <v>0.32</v>
      </c>
      <c r="M23" s="6">
        <f t="shared" si="8"/>
        <v>47.36</v>
      </c>
      <c r="N23" s="12"/>
      <c r="O23" s="57">
        <f t="shared" si="9"/>
        <v>2.1311999999999998</v>
      </c>
      <c r="P23" s="6">
        <f t="shared" si="10"/>
        <v>9.2067839999999991E-3</v>
      </c>
      <c r="Q23" s="50">
        <f t="shared" si="11"/>
        <v>65169.336002669341</v>
      </c>
      <c r="R23" s="27">
        <f t="shared" si="0"/>
        <v>100</v>
      </c>
      <c r="S23" s="27">
        <f t="shared" si="1"/>
        <v>100</v>
      </c>
      <c r="T23" s="59">
        <f t="shared" si="12"/>
        <v>5.92</v>
      </c>
      <c r="U23" s="6">
        <f t="shared" si="13"/>
        <v>4.4400000000000002E-2</v>
      </c>
      <c r="V23" s="61">
        <f t="shared" si="14"/>
        <v>11261.261261261261</v>
      </c>
      <c r="W23" s="1"/>
      <c r="X23" s="1"/>
      <c r="Y23" s="1"/>
    </row>
    <row r="24" spans="3:25" x14ac:dyDescent="0.25">
      <c r="D24" s="1"/>
      <c r="E24" s="1"/>
      <c r="F24" s="2"/>
      <c r="G24" s="2"/>
      <c r="H24" s="2"/>
      <c r="I24" s="2"/>
      <c r="J24" s="2"/>
      <c r="K24" s="2"/>
      <c r="L24" s="3"/>
      <c r="M24" s="2"/>
      <c r="N24" s="2"/>
      <c r="O24" s="2"/>
      <c r="P24" s="3"/>
      <c r="Q24" s="2"/>
      <c r="R24" s="6"/>
      <c r="S24" s="6"/>
      <c r="T24" s="2"/>
      <c r="U24" s="2"/>
      <c r="V24" s="2"/>
      <c r="W24" s="1"/>
      <c r="X24" s="1"/>
      <c r="Y24" s="1"/>
    </row>
    <row r="25" spans="3:25" x14ac:dyDescent="0.25">
      <c r="W25" s="1"/>
      <c r="X25" s="1"/>
      <c r="Y25" s="1"/>
    </row>
    <row r="26" spans="3:25" x14ac:dyDescent="0.25">
      <c r="W26" s="1"/>
      <c r="X26" s="1"/>
      <c r="Y26" s="1"/>
    </row>
    <row r="27" spans="3:25" ht="33" customHeight="1" x14ac:dyDescent="0.25">
      <c r="W27" s="1"/>
      <c r="X27" s="1"/>
      <c r="Y27" s="1"/>
    </row>
    <row r="28" spans="3:25" ht="32.25" customHeight="1" x14ac:dyDescent="0.25">
      <c r="W28" s="1"/>
      <c r="X28" s="1"/>
      <c r="Y28" s="1"/>
    </row>
    <row r="29" spans="3:25" x14ac:dyDescent="0.25">
      <c r="W29" s="1"/>
      <c r="X29" s="1"/>
      <c r="Y29" s="1"/>
    </row>
    <row r="30" spans="3:25" x14ac:dyDescent="0.25">
      <c r="W30" s="1"/>
      <c r="X30" s="1"/>
      <c r="Y30" s="1"/>
    </row>
    <row r="31" spans="3:25" x14ac:dyDescent="0.25">
      <c r="W31" s="1"/>
      <c r="X31" s="1"/>
      <c r="Y31" s="1"/>
    </row>
    <row r="32" spans="3:25" x14ac:dyDescent="0.25">
      <c r="W32" s="1"/>
      <c r="X32" s="1"/>
      <c r="Y32" s="1"/>
    </row>
    <row r="33" spans="23:25" x14ac:dyDescent="0.25">
      <c r="W33" s="1"/>
      <c r="X33" s="1"/>
      <c r="Y33" s="1"/>
    </row>
    <row r="34" spans="23:25" x14ac:dyDescent="0.25">
      <c r="W34" s="1"/>
      <c r="X34" s="1"/>
      <c r="Y34" s="1"/>
    </row>
    <row r="35" spans="23:25" x14ac:dyDescent="0.25">
      <c r="W35" s="1"/>
      <c r="X35" s="1"/>
      <c r="Y35" s="1"/>
    </row>
  </sheetData>
  <sheetProtection sheet="1" objects="1" scenarios="1"/>
  <protectedRanges>
    <protectedRange sqref="K10:T10" name="Диапазон1"/>
  </protectedRanges>
  <mergeCells count="5">
    <mergeCell ref="D7:E7"/>
    <mergeCell ref="D2:V3"/>
    <mergeCell ref="D5:V5"/>
    <mergeCell ref="O7:Q7"/>
    <mergeCell ref="T7:V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3"/>
  <sheetViews>
    <sheetView zoomScaleNormal="100" workbookViewId="0">
      <selection activeCell="J19" sqref="J19"/>
    </sheetView>
  </sheetViews>
  <sheetFormatPr defaultRowHeight="15" x14ac:dyDescent="0.25"/>
  <cols>
    <col min="8" max="8" width="1.7109375" customWidth="1"/>
    <col min="12" max="12" width="2.140625" customWidth="1"/>
  </cols>
  <sheetData>
    <row r="2" spans="2:20" x14ac:dyDescent="0.25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2:20" x14ac:dyDescent="0.25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5" spans="2:20" x14ac:dyDescent="0.25">
      <c r="B5" s="81" t="s">
        <v>30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2:20" ht="15.75" thickBot="1" x14ac:dyDescent="0.3">
      <c r="B6" s="4"/>
      <c r="C6" s="4"/>
      <c r="D6" s="6"/>
      <c r="E6" s="6"/>
      <c r="F6" s="6"/>
      <c r="G6" s="6"/>
      <c r="H6" s="6"/>
      <c r="I6" s="6"/>
      <c r="J6" s="6"/>
      <c r="K6" s="6"/>
      <c r="L6" s="6"/>
      <c r="M6" s="18"/>
      <c r="N6" s="18"/>
      <c r="O6" s="64">
        <v>200</v>
      </c>
      <c r="P6" s="6"/>
      <c r="Q6" s="6"/>
      <c r="R6" s="25"/>
      <c r="S6" s="18"/>
      <c r="T6" s="65">
        <v>200</v>
      </c>
    </row>
    <row r="7" spans="2:20" ht="28.5" customHeight="1" x14ac:dyDescent="0.25">
      <c r="B7" s="78" t="s">
        <v>2</v>
      </c>
      <c r="C7" s="79"/>
      <c r="D7" s="4"/>
      <c r="E7" s="4"/>
      <c r="F7" s="4"/>
      <c r="G7" s="4"/>
      <c r="H7" s="4"/>
      <c r="I7" s="4"/>
      <c r="J7" s="4"/>
      <c r="K7" s="4"/>
      <c r="L7" s="11"/>
      <c r="M7" s="82" t="s">
        <v>50</v>
      </c>
      <c r="N7" s="83"/>
      <c r="O7" s="83"/>
      <c r="P7" s="4"/>
      <c r="Q7" s="4"/>
      <c r="R7" s="83" t="s">
        <v>35</v>
      </c>
      <c r="S7" s="83"/>
      <c r="T7" s="84"/>
    </row>
    <row r="8" spans="2:20" ht="45" x14ac:dyDescent="0.25">
      <c r="B8" s="19" t="s">
        <v>3</v>
      </c>
      <c r="C8" s="19" t="s">
        <v>4</v>
      </c>
      <c r="D8" s="4"/>
      <c r="E8" s="4"/>
      <c r="F8" s="4"/>
      <c r="G8" s="4"/>
      <c r="H8" s="4"/>
      <c r="I8" s="4"/>
      <c r="J8" s="4"/>
      <c r="K8" s="4"/>
      <c r="L8" s="11"/>
      <c r="M8" s="16">
        <v>4</v>
      </c>
      <c r="N8" s="4"/>
      <c r="O8" s="11"/>
      <c r="P8" s="4"/>
      <c r="Q8" s="4"/>
      <c r="R8" s="23"/>
      <c r="S8" s="4"/>
      <c r="T8" s="15"/>
    </row>
    <row r="9" spans="2:20" ht="45" x14ac:dyDescent="0.25">
      <c r="B9" s="19" t="s">
        <v>5</v>
      </c>
      <c r="C9" s="19" t="s">
        <v>6</v>
      </c>
      <c r="D9" s="4"/>
      <c r="E9" s="4"/>
      <c r="F9" s="4"/>
      <c r="G9" s="4"/>
      <c r="H9" s="4"/>
      <c r="I9" s="4" t="s">
        <v>13</v>
      </c>
      <c r="J9" s="4" t="s">
        <v>42</v>
      </c>
      <c r="K9" s="4"/>
      <c r="L9" s="11"/>
      <c r="M9" s="14" t="s">
        <v>41</v>
      </c>
      <c r="N9" s="4"/>
      <c r="O9" s="11"/>
      <c r="P9" s="4"/>
      <c r="Q9" s="4"/>
      <c r="R9" s="23" t="s">
        <v>43</v>
      </c>
      <c r="S9" s="4"/>
      <c r="T9" s="15"/>
    </row>
    <row r="10" spans="2:20" x14ac:dyDescent="0.25">
      <c r="B10" s="19">
        <v>130</v>
      </c>
      <c r="C10" s="19">
        <v>100000</v>
      </c>
      <c r="D10" s="4"/>
      <c r="E10" s="4"/>
      <c r="F10" s="4"/>
      <c r="G10" s="4"/>
      <c r="H10" s="4"/>
      <c r="I10" s="5">
        <v>168</v>
      </c>
      <c r="J10" s="5">
        <v>0.6</v>
      </c>
      <c r="K10" s="4"/>
      <c r="L10" s="11"/>
      <c r="M10" s="46">
        <f>M8</f>
        <v>4</v>
      </c>
      <c r="N10" s="4"/>
      <c r="O10" s="11"/>
      <c r="P10" s="4"/>
      <c r="Q10" s="4"/>
      <c r="R10" s="24">
        <v>1.2</v>
      </c>
      <c r="S10" s="4"/>
      <c r="T10" s="15"/>
    </row>
    <row r="11" spans="2:20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11"/>
      <c r="M11" s="14"/>
      <c r="N11" s="4"/>
      <c r="O11" s="11"/>
      <c r="P11" s="4"/>
      <c r="Q11" s="4"/>
      <c r="R11" s="23"/>
      <c r="S11" s="4"/>
      <c r="T11" s="15"/>
    </row>
    <row r="12" spans="2:20" ht="45" x14ac:dyDescent="0.25">
      <c r="B12" s="27" t="s">
        <v>0</v>
      </c>
      <c r="C12" s="27" t="s">
        <v>1</v>
      </c>
      <c r="D12" s="4" t="s">
        <v>7</v>
      </c>
      <c r="E12" s="4" t="s">
        <v>8</v>
      </c>
      <c r="F12" s="4" t="s">
        <v>10</v>
      </c>
      <c r="G12" s="66" t="s">
        <v>10</v>
      </c>
      <c r="H12" s="4"/>
      <c r="I12" s="4" t="s">
        <v>14</v>
      </c>
      <c r="J12" s="4" t="s">
        <v>22</v>
      </c>
      <c r="K12" s="4" t="s">
        <v>15</v>
      </c>
      <c r="L12" s="11"/>
      <c r="M12" s="47" t="s">
        <v>19</v>
      </c>
      <c r="N12" s="4" t="s">
        <v>20</v>
      </c>
      <c r="O12" s="49" t="s">
        <v>47</v>
      </c>
      <c r="P12" s="26" t="str">
        <f t="shared" ref="P12:Q23" si="0">B12</f>
        <v>высота</v>
      </c>
      <c r="Q12" s="26" t="str">
        <f t="shared" si="0"/>
        <v>ширина</v>
      </c>
      <c r="R12" s="51" t="s">
        <v>19</v>
      </c>
      <c r="S12" s="4" t="s">
        <v>20</v>
      </c>
      <c r="T12" s="53" t="s">
        <v>47</v>
      </c>
    </row>
    <row r="13" spans="2:20" x14ac:dyDescent="0.25">
      <c r="B13" s="27" t="s">
        <v>21</v>
      </c>
      <c r="C13" s="27" t="s">
        <v>21</v>
      </c>
      <c r="D13" s="4" t="s">
        <v>9</v>
      </c>
      <c r="E13" s="4" t="s">
        <v>6</v>
      </c>
      <c r="F13" s="4" t="s">
        <v>11</v>
      </c>
      <c r="G13" s="66" t="s">
        <v>12</v>
      </c>
      <c r="H13" s="4"/>
      <c r="I13" s="4" t="s">
        <v>13</v>
      </c>
      <c r="J13" s="4" t="s">
        <v>16</v>
      </c>
      <c r="K13" s="4" t="s">
        <v>17</v>
      </c>
      <c r="L13" s="11"/>
      <c r="M13" s="47" t="s">
        <v>12</v>
      </c>
      <c r="N13" s="4" t="s">
        <v>21</v>
      </c>
      <c r="O13" s="49"/>
      <c r="P13" s="26" t="str">
        <f t="shared" si="0"/>
        <v>мм</v>
      </c>
      <c r="Q13" s="26" t="str">
        <f t="shared" si="0"/>
        <v>мм</v>
      </c>
      <c r="R13" s="51" t="s">
        <v>12</v>
      </c>
      <c r="S13" s="4" t="s">
        <v>21</v>
      </c>
      <c r="T13" s="53"/>
    </row>
    <row r="14" spans="2:20" x14ac:dyDescent="0.25">
      <c r="B14" s="27">
        <v>100</v>
      </c>
      <c r="C14" s="27">
        <v>40</v>
      </c>
      <c r="D14" s="6">
        <f t="shared" ref="D14:D23" si="1">B14*B14*C14/1000/6</f>
        <v>66.666666666666671</v>
      </c>
      <c r="E14" s="6">
        <f t="shared" ref="E14:E23" si="2">D14*B14/10/2</f>
        <v>333.33333333333337</v>
      </c>
      <c r="F14" s="6">
        <f>D14*'Расчет обрешетки'!$D$10</f>
        <v>8666.6666666666679</v>
      </c>
      <c r="G14" s="67">
        <f t="shared" ref="G14:G23" si="3">F14/100</f>
        <v>86.666666666666686</v>
      </c>
      <c r="H14" s="6"/>
      <c r="I14" s="8">
        <f>$I$10</f>
        <v>168</v>
      </c>
      <c r="J14" s="9">
        <f t="shared" ref="J14:J23" si="4">$J$10</f>
        <v>0.6</v>
      </c>
      <c r="K14" s="6">
        <f t="shared" ref="K14:K23" si="5">I14*J14</f>
        <v>100.8</v>
      </c>
      <c r="L14" s="12"/>
      <c r="M14" s="48">
        <f>K14*$M$10*$M$10/8</f>
        <v>201.6</v>
      </c>
      <c r="N14" s="8">
        <f t="shared" ref="N14:N23" si="6">K14*$M$10*$M$10*$M$10*$M$10*100000000/(80*100000*E14*100)*10</f>
        <v>96.768000000000001</v>
      </c>
      <c r="O14" s="50">
        <f t="shared" ref="O14:O23" si="7">$M$10/N14*1000</f>
        <v>41.335978835978835</v>
      </c>
      <c r="P14" s="26">
        <f t="shared" si="0"/>
        <v>100</v>
      </c>
      <c r="Q14" s="26">
        <f t="shared" si="0"/>
        <v>40</v>
      </c>
      <c r="R14" s="52">
        <f t="shared" ref="R14:R23" si="8">K14*$R$10*$R$10/2</f>
        <v>72.575999999999993</v>
      </c>
      <c r="S14" s="8">
        <f t="shared" ref="S14:S23" si="9">K14*$R$10*$R$10*$R$10*$R$10*100000000/(8*100000*E14*100)*10</f>
        <v>7.838207999999999</v>
      </c>
      <c r="T14" s="54">
        <f t="shared" ref="T14:T23" si="10">$R$10/S14*1000</f>
        <v>153.09621791103274</v>
      </c>
    </row>
    <row r="15" spans="2:20" x14ac:dyDescent="0.25">
      <c r="B15" s="27">
        <v>100</v>
      </c>
      <c r="C15" s="27">
        <v>50</v>
      </c>
      <c r="D15" s="6">
        <f t="shared" si="1"/>
        <v>83.333333333333329</v>
      </c>
      <c r="E15" s="6">
        <f t="shared" si="2"/>
        <v>416.66666666666663</v>
      </c>
      <c r="F15" s="6">
        <f>D15*'Расчет обрешетки'!$D$10</f>
        <v>10833.333333333332</v>
      </c>
      <c r="G15" s="67">
        <f t="shared" si="3"/>
        <v>108.33333333333331</v>
      </c>
      <c r="H15" s="6"/>
      <c r="I15" s="8">
        <f t="shared" ref="I14:I23" si="11">$I$10</f>
        <v>168</v>
      </c>
      <c r="J15" s="9">
        <f t="shared" si="4"/>
        <v>0.6</v>
      </c>
      <c r="K15" s="6">
        <f t="shared" si="5"/>
        <v>100.8</v>
      </c>
      <c r="L15" s="12"/>
      <c r="M15" s="48">
        <f t="shared" ref="M14:M23" si="12">K15*$M$10*$M$10/8</f>
        <v>201.6</v>
      </c>
      <c r="N15" s="8">
        <f t="shared" si="6"/>
        <v>77.414400000000001</v>
      </c>
      <c r="O15" s="50">
        <f t="shared" si="7"/>
        <v>51.669973544973544</v>
      </c>
      <c r="P15" s="26">
        <f t="shared" si="0"/>
        <v>100</v>
      </c>
      <c r="Q15" s="26">
        <f t="shared" si="0"/>
        <v>50</v>
      </c>
      <c r="R15" s="52">
        <f t="shared" si="8"/>
        <v>72.575999999999993</v>
      </c>
      <c r="S15" s="8">
        <f t="shared" si="9"/>
        <v>6.2705663999999999</v>
      </c>
      <c r="T15" s="54">
        <f t="shared" si="10"/>
        <v>191.37027238879091</v>
      </c>
    </row>
    <row r="16" spans="2:20" x14ac:dyDescent="0.25">
      <c r="B16" s="27">
        <v>150</v>
      </c>
      <c r="C16" s="27">
        <v>50</v>
      </c>
      <c r="D16" s="8">
        <f t="shared" si="1"/>
        <v>187.5</v>
      </c>
      <c r="E16" s="8">
        <f t="shared" si="2"/>
        <v>1406.25</v>
      </c>
      <c r="F16" s="8">
        <f>D16*'Расчет обрешетки'!$D$10</f>
        <v>24375</v>
      </c>
      <c r="G16" s="67">
        <f t="shared" si="3"/>
        <v>243.75</v>
      </c>
      <c r="H16" s="43"/>
      <c r="I16" s="8">
        <f t="shared" si="11"/>
        <v>168</v>
      </c>
      <c r="J16" s="9">
        <f t="shared" si="4"/>
        <v>0.6</v>
      </c>
      <c r="K16" s="8">
        <f t="shared" si="5"/>
        <v>100.8</v>
      </c>
      <c r="L16" s="44"/>
      <c r="M16" s="48">
        <f t="shared" si="12"/>
        <v>201.6</v>
      </c>
      <c r="N16" s="8">
        <f t="shared" si="6"/>
        <v>22.937599999999996</v>
      </c>
      <c r="O16" s="50">
        <f t="shared" si="7"/>
        <v>174.38616071428575</v>
      </c>
      <c r="P16" s="26">
        <f t="shared" si="0"/>
        <v>150</v>
      </c>
      <c r="Q16" s="26">
        <f t="shared" si="0"/>
        <v>50</v>
      </c>
      <c r="R16" s="52">
        <f t="shared" si="8"/>
        <v>72.575999999999993</v>
      </c>
      <c r="S16" s="8">
        <f t="shared" si="9"/>
        <v>1.8579455999999996</v>
      </c>
      <c r="T16" s="54">
        <f t="shared" si="10"/>
        <v>645.87466931216943</v>
      </c>
    </row>
    <row r="17" spans="2:20" x14ac:dyDescent="0.25">
      <c r="B17" s="27">
        <v>150</v>
      </c>
      <c r="C17" s="27">
        <v>100</v>
      </c>
      <c r="D17" s="6">
        <f t="shared" si="1"/>
        <v>375</v>
      </c>
      <c r="E17" s="6">
        <f t="shared" si="2"/>
        <v>2812.5</v>
      </c>
      <c r="F17" s="6">
        <f>D17*'Расчет обрешетки'!$D$10</f>
        <v>48750</v>
      </c>
      <c r="G17" s="67">
        <f t="shared" si="3"/>
        <v>487.5</v>
      </c>
      <c r="H17" s="10"/>
      <c r="I17" s="8">
        <f t="shared" si="11"/>
        <v>168</v>
      </c>
      <c r="J17" s="9">
        <f t="shared" si="4"/>
        <v>0.6</v>
      </c>
      <c r="K17" s="6">
        <f t="shared" si="5"/>
        <v>100.8</v>
      </c>
      <c r="L17" s="17"/>
      <c r="M17" s="48">
        <f t="shared" si="12"/>
        <v>201.6</v>
      </c>
      <c r="N17" s="8">
        <f t="shared" si="6"/>
        <v>11.468799999999998</v>
      </c>
      <c r="O17" s="50">
        <f t="shared" si="7"/>
        <v>348.7723214285715</v>
      </c>
      <c r="P17" s="26">
        <f t="shared" si="0"/>
        <v>150</v>
      </c>
      <c r="Q17" s="26">
        <f t="shared" si="0"/>
        <v>100</v>
      </c>
      <c r="R17" s="52">
        <f t="shared" si="8"/>
        <v>72.575999999999993</v>
      </c>
      <c r="S17" s="8">
        <f t="shared" si="9"/>
        <v>0.92897279999999982</v>
      </c>
      <c r="T17" s="54">
        <f t="shared" si="10"/>
        <v>1291.7493386243389</v>
      </c>
    </row>
    <row r="18" spans="2:20" x14ac:dyDescent="0.25">
      <c r="B18" s="27">
        <v>200</v>
      </c>
      <c r="C18" s="27">
        <v>50</v>
      </c>
      <c r="D18" s="8">
        <f t="shared" si="1"/>
        <v>333.33333333333331</v>
      </c>
      <c r="E18" s="8">
        <f t="shared" si="2"/>
        <v>3333.333333333333</v>
      </c>
      <c r="F18" s="8">
        <f>D18*'Расчет обрешетки'!$D$10</f>
        <v>43333.333333333328</v>
      </c>
      <c r="G18" s="67">
        <f t="shared" si="3"/>
        <v>433.33333333333326</v>
      </c>
      <c r="H18" s="43"/>
      <c r="I18" s="8">
        <f t="shared" si="11"/>
        <v>168</v>
      </c>
      <c r="J18" s="9">
        <f t="shared" si="4"/>
        <v>0.6</v>
      </c>
      <c r="K18" s="8">
        <f t="shared" si="5"/>
        <v>100.8</v>
      </c>
      <c r="L18" s="44"/>
      <c r="M18" s="48">
        <f t="shared" si="12"/>
        <v>201.6</v>
      </c>
      <c r="N18" s="8">
        <f t="shared" si="6"/>
        <v>9.6768000000000001</v>
      </c>
      <c r="O18" s="50">
        <f t="shared" si="7"/>
        <v>413.35978835978835</v>
      </c>
      <c r="P18" s="26">
        <f t="shared" si="0"/>
        <v>200</v>
      </c>
      <c r="Q18" s="26">
        <f t="shared" si="0"/>
        <v>50</v>
      </c>
      <c r="R18" s="52">
        <f t="shared" si="8"/>
        <v>72.575999999999993</v>
      </c>
      <c r="S18" s="8">
        <f t="shared" si="9"/>
        <v>0.78382079999999998</v>
      </c>
      <c r="T18" s="54">
        <f t="shared" si="10"/>
        <v>1530.9621791103273</v>
      </c>
    </row>
    <row r="19" spans="2:20" x14ac:dyDescent="0.25">
      <c r="B19" s="27">
        <v>200</v>
      </c>
      <c r="C19" s="27">
        <v>60</v>
      </c>
      <c r="D19" s="6">
        <f t="shared" si="1"/>
        <v>400</v>
      </c>
      <c r="E19" s="6">
        <f t="shared" si="2"/>
        <v>4000</v>
      </c>
      <c r="F19" s="6">
        <f>D19*'Расчет обрешетки'!$D$10</f>
        <v>52000</v>
      </c>
      <c r="G19" s="67">
        <f t="shared" si="3"/>
        <v>520</v>
      </c>
      <c r="H19" s="10"/>
      <c r="I19" s="8">
        <f t="shared" si="11"/>
        <v>168</v>
      </c>
      <c r="J19" s="9">
        <f t="shared" si="4"/>
        <v>0.6</v>
      </c>
      <c r="K19" s="6">
        <f t="shared" si="5"/>
        <v>100.8</v>
      </c>
      <c r="L19" s="17"/>
      <c r="M19" s="48">
        <f t="shared" si="12"/>
        <v>201.6</v>
      </c>
      <c r="N19" s="8">
        <f t="shared" si="6"/>
        <v>8.0640000000000001</v>
      </c>
      <c r="O19" s="50">
        <f t="shared" si="7"/>
        <v>496.03174603174602</v>
      </c>
      <c r="P19" s="26">
        <f t="shared" si="0"/>
        <v>200</v>
      </c>
      <c r="Q19" s="26">
        <f t="shared" si="0"/>
        <v>60</v>
      </c>
      <c r="R19" s="52">
        <f t="shared" si="8"/>
        <v>72.575999999999993</v>
      </c>
      <c r="S19" s="8">
        <f t="shared" si="9"/>
        <v>0.65318399999999988</v>
      </c>
      <c r="T19" s="54">
        <f t="shared" si="10"/>
        <v>1837.1546149323929</v>
      </c>
    </row>
    <row r="20" spans="2:20" x14ac:dyDescent="0.25">
      <c r="B20" s="27">
        <v>200</v>
      </c>
      <c r="C20" s="27">
        <v>100</v>
      </c>
      <c r="D20" s="6">
        <f t="shared" si="1"/>
        <v>666.66666666666663</v>
      </c>
      <c r="E20" s="6">
        <f t="shared" si="2"/>
        <v>6666.6666666666661</v>
      </c>
      <c r="F20" s="6">
        <f>D20*'Расчет обрешетки'!$D$10</f>
        <v>86666.666666666657</v>
      </c>
      <c r="G20" s="67">
        <f t="shared" si="3"/>
        <v>866.66666666666652</v>
      </c>
      <c r="H20" s="10"/>
      <c r="I20" s="8">
        <f t="shared" si="11"/>
        <v>168</v>
      </c>
      <c r="J20" s="9">
        <f t="shared" si="4"/>
        <v>0.6</v>
      </c>
      <c r="K20" s="6">
        <f t="shared" si="5"/>
        <v>100.8</v>
      </c>
      <c r="L20" s="17"/>
      <c r="M20" s="48">
        <f t="shared" si="12"/>
        <v>201.6</v>
      </c>
      <c r="N20" s="8">
        <f t="shared" si="6"/>
        <v>4.8384</v>
      </c>
      <c r="O20" s="50">
        <f t="shared" si="7"/>
        <v>826.71957671957671</v>
      </c>
      <c r="P20" s="26">
        <f t="shared" si="0"/>
        <v>200</v>
      </c>
      <c r="Q20" s="26">
        <f t="shared" si="0"/>
        <v>100</v>
      </c>
      <c r="R20" s="52">
        <f t="shared" si="8"/>
        <v>72.575999999999993</v>
      </c>
      <c r="S20" s="8">
        <f t="shared" si="9"/>
        <v>0.39191039999999999</v>
      </c>
      <c r="T20" s="54">
        <f t="shared" si="10"/>
        <v>3061.9243582206545</v>
      </c>
    </row>
    <row r="21" spans="2:20" x14ac:dyDescent="0.25">
      <c r="B21" s="55">
        <v>100</v>
      </c>
      <c r="C21" s="55">
        <v>100</v>
      </c>
      <c r="D21" s="29">
        <f t="shared" si="1"/>
        <v>166.66666666666666</v>
      </c>
      <c r="E21" s="29">
        <f t="shared" si="2"/>
        <v>833.33333333333326</v>
      </c>
      <c r="F21" s="29">
        <f>D21*'Расчет обрешетки'!$D$10</f>
        <v>21666.666666666664</v>
      </c>
      <c r="G21" s="68">
        <f t="shared" si="3"/>
        <v>216.66666666666663</v>
      </c>
      <c r="H21" s="10"/>
      <c r="I21" s="8">
        <f t="shared" si="11"/>
        <v>168</v>
      </c>
      <c r="J21" s="9">
        <f t="shared" si="4"/>
        <v>0.6</v>
      </c>
      <c r="K21" s="6">
        <f t="shared" si="5"/>
        <v>100.8</v>
      </c>
      <c r="L21" s="17"/>
      <c r="M21" s="48">
        <f t="shared" si="12"/>
        <v>201.6</v>
      </c>
      <c r="N21" s="8">
        <f t="shared" si="6"/>
        <v>38.7072</v>
      </c>
      <c r="O21" s="50">
        <f t="shared" si="7"/>
        <v>103.33994708994709</v>
      </c>
      <c r="P21" s="26">
        <f t="shared" si="0"/>
        <v>100</v>
      </c>
      <c r="Q21" s="26">
        <f t="shared" si="0"/>
        <v>100</v>
      </c>
      <c r="R21" s="52">
        <f t="shared" si="8"/>
        <v>72.575999999999993</v>
      </c>
      <c r="S21" s="8">
        <f t="shared" si="9"/>
        <v>3.1352831999999999</v>
      </c>
      <c r="T21" s="54">
        <f t="shared" si="10"/>
        <v>382.74054477758182</v>
      </c>
    </row>
    <row r="22" spans="2:20" x14ac:dyDescent="0.25">
      <c r="B22" s="55">
        <v>100</v>
      </c>
      <c r="C22" s="55">
        <v>100</v>
      </c>
      <c r="D22" s="29">
        <f t="shared" si="1"/>
        <v>166.66666666666666</v>
      </c>
      <c r="E22" s="29">
        <f t="shared" si="2"/>
        <v>833.33333333333326</v>
      </c>
      <c r="F22" s="29">
        <f>D22*'Расчет обрешетки'!$D$10</f>
        <v>21666.666666666664</v>
      </c>
      <c r="G22" s="68">
        <f t="shared" si="3"/>
        <v>216.66666666666663</v>
      </c>
      <c r="H22" s="10"/>
      <c r="I22" s="8">
        <f t="shared" si="11"/>
        <v>168</v>
      </c>
      <c r="J22" s="9">
        <f t="shared" si="4"/>
        <v>0.6</v>
      </c>
      <c r="K22" s="6">
        <f t="shared" si="5"/>
        <v>100.8</v>
      </c>
      <c r="L22" s="17"/>
      <c r="M22" s="48">
        <f t="shared" si="12"/>
        <v>201.6</v>
      </c>
      <c r="N22" s="8">
        <f t="shared" si="6"/>
        <v>38.7072</v>
      </c>
      <c r="O22" s="50">
        <f t="shared" si="7"/>
        <v>103.33994708994709</v>
      </c>
      <c r="P22" s="26">
        <f t="shared" si="0"/>
        <v>100</v>
      </c>
      <c r="Q22" s="26">
        <f t="shared" si="0"/>
        <v>100</v>
      </c>
      <c r="R22" s="52">
        <f t="shared" si="8"/>
        <v>72.575999999999993</v>
      </c>
      <c r="S22" s="8">
        <f t="shared" si="9"/>
        <v>3.1352831999999999</v>
      </c>
      <c r="T22" s="54">
        <f t="shared" si="10"/>
        <v>382.74054477758182</v>
      </c>
    </row>
    <row r="23" spans="2:20" x14ac:dyDescent="0.25">
      <c r="B23" s="55">
        <v>100</v>
      </c>
      <c r="C23" s="55">
        <v>100</v>
      </c>
      <c r="D23" s="29">
        <f t="shared" si="1"/>
        <v>166.66666666666666</v>
      </c>
      <c r="E23" s="29">
        <f t="shared" si="2"/>
        <v>833.33333333333326</v>
      </c>
      <c r="F23" s="29">
        <f>D23*'Расчет обрешетки'!$D$10</f>
        <v>21666.666666666664</v>
      </c>
      <c r="G23" s="68">
        <f t="shared" si="3"/>
        <v>216.66666666666663</v>
      </c>
      <c r="H23" s="10"/>
      <c r="I23" s="8">
        <f t="shared" si="11"/>
        <v>168</v>
      </c>
      <c r="J23" s="9">
        <f t="shared" si="4"/>
        <v>0.6</v>
      </c>
      <c r="K23" s="6">
        <f t="shared" si="5"/>
        <v>100.8</v>
      </c>
      <c r="L23" s="17"/>
      <c r="M23" s="48">
        <f t="shared" si="12"/>
        <v>201.6</v>
      </c>
      <c r="N23" s="8">
        <f t="shared" si="6"/>
        <v>38.7072</v>
      </c>
      <c r="O23" s="50">
        <f t="shared" si="7"/>
        <v>103.33994708994709</v>
      </c>
      <c r="P23" s="26">
        <f t="shared" si="0"/>
        <v>100</v>
      </c>
      <c r="Q23" s="26">
        <f t="shared" si="0"/>
        <v>100</v>
      </c>
      <c r="R23" s="52">
        <f t="shared" si="8"/>
        <v>72.575999999999993</v>
      </c>
      <c r="S23" s="8">
        <f t="shared" si="9"/>
        <v>3.1352831999999999</v>
      </c>
      <c r="T23" s="54">
        <f t="shared" si="10"/>
        <v>382.74054477758182</v>
      </c>
    </row>
  </sheetData>
  <sheetProtection sheet="1" objects="1" scenarios="1"/>
  <protectedRanges>
    <protectedRange sqref="R10" name="Диапазон3"/>
    <protectedRange sqref="M8" name="Диапазон2"/>
    <protectedRange sqref="I10:J10" name="Диапазон1"/>
  </protectedRanges>
  <mergeCells count="5">
    <mergeCell ref="B2:T3"/>
    <mergeCell ref="B5:T5"/>
    <mergeCell ref="B7:C7"/>
    <mergeCell ref="M7:O7"/>
    <mergeCell ref="R7:T7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7"/>
  <sheetViews>
    <sheetView zoomScaleNormal="100" workbookViewId="0">
      <selection activeCell="P8" sqref="P8"/>
    </sheetView>
  </sheetViews>
  <sheetFormatPr defaultRowHeight="15" x14ac:dyDescent="0.25"/>
  <cols>
    <col min="1" max="1" width="4.28515625" customWidth="1"/>
    <col min="8" max="8" width="1.7109375" customWidth="1"/>
    <col min="12" max="12" width="2.140625" customWidth="1"/>
    <col min="13" max="13" width="11.5703125" bestFit="1" customWidth="1"/>
    <col min="15" max="15" width="12.28515625" bestFit="1" customWidth="1"/>
  </cols>
  <sheetData>
    <row r="2" spans="2:20" x14ac:dyDescent="0.25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2:20" x14ac:dyDescent="0.25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5" spans="2:20" x14ac:dyDescent="0.25">
      <c r="B5" s="81" t="s">
        <v>30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2:20" ht="15.75" thickBot="1" x14ac:dyDescent="0.3">
      <c r="B6" s="4"/>
      <c r="C6" s="4"/>
      <c r="D6" s="6"/>
      <c r="E6" s="6"/>
      <c r="F6" s="6"/>
      <c r="G6" s="6"/>
      <c r="H6" s="6"/>
      <c r="I6" s="6"/>
      <c r="J6" s="6"/>
      <c r="K6" s="6"/>
      <c r="L6" s="6"/>
      <c r="M6" s="18"/>
      <c r="N6" s="18"/>
      <c r="O6" s="64">
        <v>200</v>
      </c>
      <c r="P6" s="6"/>
      <c r="Q6" s="6"/>
      <c r="R6" s="25"/>
      <c r="S6" s="18"/>
      <c r="T6" s="65">
        <v>200</v>
      </c>
    </row>
    <row r="7" spans="2:20" ht="36" customHeight="1" x14ac:dyDescent="0.25">
      <c r="B7" s="78" t="s">
        <v>2</v>
      </c>
      <c r="C7" s="79"/>
      <c r="D7" s="4"/>
      <c r="E7" s="4"/>
      <c r="F7" s="4"/>
      <c r="G7" s="4"/>
      <c r="H7" s="4"/>
      <c r="I7" s="4"/>
      <c r="J7" s="4"/>
      <c r="K7" s="4"/>
      <c r="L7" s="11"/>
      <c r="M7" s="82" t="s">
        <v>51</v>
      </c>
      <c r="N7" s="83"/>
      <c r="O7" s="83"/>
      <c r="P7" s="4"/>
      <c r="Q7" s="4"/>
      <c r="R7" s="83" t="s">
        <v>35</v>
      </c>
      <c r="S7" s="83"/>
      <c r="T7" s="84"/>
    </row>
    <row r="8" spans="2:20" ht="45" x14ac:dyDescent="0.25">
      <c r="B8" s="19" t="s">
        <v>3</v>
      </c>
      <c r="C8" s="19" t="s">
        <v>4</v>
      </c>
      <c r="D8" s="4"/>
      <c r="E8" s="4"/>
      <c r="F8" s="4"/>
      <c r="G8" s="4"/>
      <c r="H8" s="4"/>
      <c r="I8" s="4"/>
      <c r="J8" s="4"/>
      <c r="K8" s="4"/>
      <c r="L8" s="11"/>
      <c r="M8" s="16">
        <v>4</v>
      </c>
      <c r="N8" s="5">
        <v>35</v>
      </c>
      <c r="O8" s="11"/>
      <c r="P8" s="4"/>
      <c r="Q8" s="4"/>
      <c r="R8" s="23"/>
      <c r="S8" s="4"/>
      <c r="T8" s="15"/>
    </row>
    <row r="9" spans="2:20" ht="45" x14ac:dyDescent="0.25">
      <c r="B9" s="19" t="s">
        <v>5</v>
      </c>
      <c r="C9" s="19" t="s">
        <v>6</v>
      </c>
      <c r="D9" s="4"/>
      <c r="E9" s="4"/>
      <c r="F9" s="4"/>
      <c r="G9" s="4"/>
      <c r="H9" s="4"/>
      <c r="I9" s="4" t="s">
        <v>13</v>
      </c>
      <c r="J9" s="4" t="s">
        <v>42</v>
      </c>
      <c r="K9" s="4"/>
      <c r="L9" s="11"/>
      <c r="M9" s="14" t="s">
        <v>41</v>
      </c>
      <c r="N9" s="4"/>
      <c r="O9" s="11"/>
      <c r="P9" s="4"/>
      <c r="Q9" s="4"/>
      <c r="R9" s="23" t="s">
        <v>43</v>
      </c>
      <c r="S9" s="4"/>
      <c r="T9" s="15"/>
    </row>
    <row r="10" spans="2:20" x14ac:dyDescent="0.25">
      <c r="B10" s="19">
        <v>130</v>
      </c>
      <c r="C10" s="19">
        <v>100000</v>
      </c>
      <c r="D10" s="4"/>
      <c r="E10" s="4"/>
      <c r="F10" s="4"/>
      <c r="G10" s="4"/>
      <c r="H10" s="4"/>
      <c r="I10" s="5">
        <v>168</v>
      </c>
      <c r="J10" s="5">
        <v>0.6</v>
      </c>
      <c r="K10" s="4"/>
      <c r="L10" s="11"/>
      <c r="M10" s="45">
        <f>M8/M27</f>
        <v>4.8829445225923669</v>
      </c>
      <c r="N10" s="4"/>
      <c r="O10" s="11"/>
      <c r="P10" s="4"/>
      <c r="Q10" s="4"/>
      <c r="R10" s="24">
        <v>1.5</v>
      </c>
      <c r="S10" s="4"/>
      <c r="T10" s="15"/>
    </row>
    <row r="11" spans="2:20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11"/>
      <c r="M11" s="14"/>
      <c r="N11" s="4"/>
      <c r="O11" s="11"/>
      <c r="P11" s="4"/>
      <c r="Q11" s="4"/>
      <c r="R11" s="23"/>
      <c r="S11" s="4"/>
      <c r="T11" s="15"/>
    </row>
    <row r="12" spans="2:20" ht="45" x14ac:dyDescent="0.25">
      <c r="B12" s="27" t="s">
        <v>0</v>
      </c>
      <c r="C12" s="27" t="s">
        <v>1</v>
      </c>
      <c r="D12" s="4" t="s">
        <v>7</v>
      </c>
      <c r="E12" s="4" t="s">
        <v>8</v>
      </c>
      <c r="F12" s="4" t="s">
        <v>10</v>
      </c>
      <c r="G12" s="66" t="s">
        <v>10</v>
      </c>
      <c r="H12" s="4"/>
      <c r="I12" s="4" t="s">
        <v>14</v>
      </c>
      <c r="J12" s="4" t="s">
        <v>22</v>
      </c>
      <c r="K12" s="4" t="s">
        <v>15</v>
      </c>
      <c r="L12" s="11"/>
      <c r="M12" s="56" t="s">
        <v>19</v>
      </c>
      <c r="N12" s="4" t="s">
        <v>20</v>
      </c>
      <c r="O12" s="49" t="s">
        <v>47</v>
      </c>
      <c r="P12" s="26" t="str">
        <f t="shared" ref="P12:P23" si="0">B12</f>
        <v>высота</v>
      </c>
      <c r="Q12" s="26" t="str">
        <f t="shared" ref="Q12:Q23" si="1">C12</f>
        <v>ширина</v>
      </c>
      <c r="R12" s="58" t="s">
        <v>19</v>
      </c>
      <c r="S12" s="4" t="s">
        <v>20</v>
      </c>
      <c r="T12" s="60" t="s">
        <v>47</v>
      </c>
    </row>
    <row r="13" spans="2:20" x14ac:dyDescent="0.25">
      <c r="B13" s="27" t="s">
        <v>21</v>
      </c>
      <c r="C13" s="27" t="s">
        <v>21</v>
      </c>
      <c r="D13" s="4" t="s">
        <v>9</v>
      </c>
      <c r="E13" s="4" t="s">
        <v>6</v>
      </c>
      <c r="F13" s="4" t="s">
        <v>11</v>
      </c>
      <c r="G13" s="66" t="s">
        <v>12</v>
      </c>
      <c r="H13" s="4"/>
      <c r="I13" s="4" t="s">
        <v>13</v>
      </c>
      <c r="J13" s="4" t="s">
        <v>16</v>
      </c>
      <c r="K13" s="4" t="s">
        <v>17</v>
      </c>
      <c r="L13" s="11"/>
      <c r="M13" s="56" t="s">
        <v>12</v>
      </c>
      <c r="N13" s="4" t="s">
        <v>21</v>
      </c>
      <c r="O13" s="49"/>
      <c r="P13" s="26" t="str">
        <f t="shared" si="0"/>
        <v>мм</v>
      </c>
      <c r="Q13" s="26" t="str">
        <f t="shared" si="1"/>
        <v>мм</v>
      </c>
      <c r="R13" s="58" t="s">
        <v>12</v>
      </c>
      <c r="S13" s="4" t="s">
        <v>21</v>
      </c>
      <c r="T13" s="60"/>
    </row>
    <row r="14" spans="2:20" x14ac:dyDescent="0.25">
      <c r="B14" s="27">
        <v>100</v>
      </c>
      <c r="C14" s="27">
        <v>40</v>
      </c>
      <c r="D14" s="6">
        <f t="shared" ref="D14:D23" si="2">B14*B14*C14/1000/6</f>
        <v>66.666666666666671</v>
      </c>
      <c r="E14" s="6">
        <f t="shared" ref="E14:E23" si="3">D14*B14/10/2</f>
        <v>333.33333333333337</v>
      </c>
      <c r="F14" s="6">
        <f>D14*'Расчет обрешетки'!$D$10</f>
        <v>8666.6666666666679</v>
      </c>
      <c r="G14" s="67">
        <f t="shared" ref="G14:G23" si="4">F14/100</f>
        <v>86.666666666666686</v>
      </c>
      <c r="H14" s="6"/>
      <c r="I14" s="8">
        <f t="shared" ref="I14:I23" si="5">$I$10</f>
        <v>168</v>
      </c>
      <c r="J14" s="9">
        <f t="shared" ref="J14:J23" si="6">$J$10</f>
        <v>0.6</v>
      </c>
      <c r="K14" s="6">
        <f t="shared" ref="K14:K23" si="7">I14*J14</f>
        <v>100.8</v>
      </c>
      <c r="L14" s="12"/>
      <c r="M14" s="57">
        <f t="shared" ref="M14:M23" si="8">K14*$M$10*$M$10/8</f>
        <v>300.42365485500648</v>
      </c>
      <c r="N14" s="8">
        <f t="shared" ref="N14:N23" si="9">K14*$M$10*$M$10*$M$10*$M$10*100000000/(80*100000*E14*100)*10</f>
        <v>214.89136284866677</v>
      </c>
      <c r="O14" s="50">
        <f t="shared" ref="O14:O23" si="10">$M$10/N14*1000</f>
        <v>22.722851481150915</v>
      </c>
      <c r="P14" s="26">
        <f t="shared" si="0"/>
        <v>100</v>
      </c>
      <c r="Q14" s="26">
        <f t="shared" si="1"/>
        <v>40</v>
      </c>
      <c r="R14" s="59">
        <f t="shared" ref="R14:R23" si="11">K14*$R$10*$R$10/2</f>
        <v>113.39999999999999</v>
      </c>
      <c r="S14" s="8">
        <f t="shared" ref="S14:S23" si="12">K14*$R$10*$R$10*$R$10*$R$10*100000000/(8*100000*E14*100)*10</f>
        <v>19.136249999999997</v>
      </c>
      <c r="T14" s="61">
        <f t="shared" ref="T14:T23" si="13">$R$10/S14*1000</f>
        <v>78.385263570448771</v>
      </c>
    </row>
    <row r="15" spans="2:20" x14ac:dyDescent="0.25">
      <c r="B15" s="27">
        <v>100</v>
      </c>
      <c r="C15" s="27">
        <v>50</v>
      </c>
      <c r="D15" s="6">
        <f t="shared" si="2"/>
        <v>83.333333333333329</v>
      </c>
      <c r="E15" s="6">
        <f t="shared" si="3"/>
        <v>416.66666666666663</v>
      </c>
      <c r="F15" s="6">
        <f>D15*'Расчет обрешетки'!$D$10</f>
        <v>10833.333333333332</v>
      </c>
      <c r="G15" s="67">
        <f t="shared" si="4"/>
        <v>108.33333333333331</v>
      </c>
      <c r="H15" s="6"/>
      <c r="I15" s="8">
        <f t="shared" si="5"/>
        <v>168</v>
      </c>
      <c r="J15" s="9">
        <f t="shared" si="6"/>
        <v>0.6</v>
      </c>
      <c r="K15" s="6">
        <f t="shared" si="7"/>
        <v>100.8</v>
      </c>
      <c r="L15" s="12"/>
      <c r="M15" s="57">
        <f t="shared" si="8"/>
        <v>300.42365485500648</v>
      </c>
      <c r="N15" s="8">
        <f t="shared" si="9"/>
        <v>171.91309027893342</v>
      </c>
      <c r="O15" s="50">
        <f t="shared" si="10"/>
        <v>28.403564351438646</v>
      </c>
      <c r="P15" s="26">
        <f t="shared" si="0"/>
        <v>100</v>
      </c>
      <c r="Q15" s="26">
        <f t="shared" si="1"/>
        <v>50</v>
      </c>
      <c r="R15" s="59">
        <f t="shared" si="11"/>
        <v>113.39999999999999</v>
      </c>
      <c r="S15" s="8">
        <f t="shared" si="12"/>
        <v>15.308999999999999</v>
      </c>
      <c r="T15" s="61">
        <f t="shared" si="13"/>
        <v>97.981579463060953</v>
      </c>
    </row>
    <row r="16" spans="2:20" x14ac:dyDescent="0.25">
      <c r="B16" s="27">
        <v>150</v>
      </c>
      <c r="C16" s="27">
        <v>50</v>
      </c>
      <c r="D16" s="8">
        <f t="shared" si="2"/>
        <v>187.5</v>
      </c>
      <c r="E16" s="8">
        <f t="shared" si="3"/>
        <v>1406.25</v>
      </c>
      <c r="F16" s="8">
        <f>D16*'Расчет обрешетки'!$D$10</f>
        <v>24375</v>
      </c>
      <c r="G16" s="67">
        <f t="shared" si="4"/>
        <v>243.75</v>
      </c>
      <c r="H16" s="43"/>
      <c r="I16" s="8">
        <f t="shared" si="5"/>
        <v>168</v>
      </c>
      <c r="J16" s="9">
        <f t="shared" si="6"/>
        <v>0.6</v>
      </c>
      <c r="K16" s="8">
        <f t="shared" si="7"/>
        <v>100.8</v>
      </c>
      <c r="L16" s="44"/>
      <c r="M16" s="57">
        <f t="shared" si="8"/>
        <v>300.42365485500648</v>
      </c>
      <c r="N16" s="8">
        <f t="shared" si="9"/>
        <v>50.937211934498798</v>
      </c>
      <c r="O16" s="50">
        <f t="shared" si="10"/>
        <v>95.862029686105416</v>
      </c>
      <c r="P16" s="26">
        <f t="shared" si="0"/>
        <v>150</v>
      </c>
      <c r="Q16" s="26">
        <f t="shared" si="1"/>
        <v>50</v>
      </c>
      <c r="R16" s="59">
        <f t="shared" si="11"/>
        <v>113.39999999999999</v>
      </c>
      <c r="S16" s="8">
        <f t="shared" si="12"/>
        <v>4.5359999999999996</v>
      </c>
      <c r="T16" s="61">
        <f t="shared" si="13"/>
        <v>330.68783068783068</v>
      </c>
    </row>
    <row r="17" spans="2:20" x14ac:dyDescent="0.25">
      <c r="B17" s="27">
        <v>150</v>
      </c>
      <c r="C17" s="27">
        <v>100</v>
      </c>
      <c r="D17" s="6">
        <f t="shared" si="2"/>
        <v>375</v>
      </c>
      <c r="E17" s="6">
        <f t="shared" si="3"/>
        <v>2812.5</v>
      </c>
      <c r="F17" s="6">
        <f>D17*'Расчет обрешетки'!$D$10</f>
        <v>48750</v>
      </c>
      <c r="G17" s="67">
        <f t="shared" si="4"/>
        <v>487.5</v>
      </c>
      <c r="H17" s="10"/>
      <c r="I17" s="8">
        <f t="shared" si="5"/>
        <v>168</v>
      </c>
      <c r="J17" s="9">
        <f t="shared" si="6"/>
        <v>0.6</v>
      </c>
      <c r="K17" s="6">
        <f t="shared" si="7"/>
        <v>100.8</v>
      </c>
      <c r="L17" s="17"/>
      <c r="M17" s="57">
        <f t="shared" si="8"/>
        <v>300.42365485500648</v>
      </c>
      <c r="N17" s="8">
        <f t="shared" si="9"/>
        <v>25.468605967249399</v>
      </c>
      <c r="O17" s="50">
        <f t="shared" si="10"/>
        <v>191.72405937221083</v>
      </c>
      <c r="P17" s="26">
        <f t="shared" si="0"/>
        <v>150</v>
      </c>
      <c r="Q17" s="26">
        <f t="shared" si="1"/>
        <v>100</v>
      </c>
      <c r="R17" s="59">
        <f t="shared" si="11"/>
        <v>113.39999999999999</v>
      </c>
      <c r="S17" s="8">
        <f t="shared" si="12"/>
        <v>2.2679999999999998</v>
      </c>
      <c r="T17" s="61">
        <f t="shared" si="13"/>
        <v>661.37566137566137</v>
      </c>
    </row>
    <row r="18" spans="2:20" x14ac:dyDescent="0.25">
      <c r="B18" s="27">
        <v>200</v>
      </c>
      <c r="C18" s="27">
        <v>50</v>
      </c>
      <c r="D18" s="8">
        <f t="shared" si="2"/>
        <v>333.33333333333331</v>
      </c>
      <c r="E18" s="8">
        <f t="shared" si="3"/>
        <v>3333.333333333333</v>
      </c>
      <c r="F18" s="8">
        <f>D18*'Расчет обрешетки'!$D$10</f>
        <v>43333.333333333328</v>
      </c>
      <c r="G18" s="67">
        <f t="shared" si="4"/>
        <v>433.33333333333326</v>
      </c>
      <c r="H18" s="43"/>
      <c r="I18" s="8">
        <f t="shared" si="5"/>
        <v>168</v>
      </c>
      <c r="J18" s="9">
        <f t="shared" si="6"/>
        <v>0.6</v>
      </c>
      <c r="K18" s="8">
        <f t="shared" si="7"/>
        <v>100.8</v>
      </c>
      <c r="L18" s="44"/>
      <c r="M18" s="57">
        <f t="shared" si="8"/>
        <v>300.42365485500648</v>
      </c>
      <c r="N18" s="8">
        <f t="shared" si="9"/>
        <v>21.489136284866678</v>
      </c>
      <c r="O18" s="50">
        <f t="shared" si="10"/>
        <v>227.22851481150917</v>
      </c>
      <c r="P18" s="26">
        <f t="shared" si="0"/>
        <v>200</v>
      </c>
      <c r="Q18" s="26">
        <f t="shared" si="1"/>
        <v>50</v>
      </c>
      <c r="R18" s="59">
        <f t="shared" si="11"/>
        <v>113.39999999999999</v>
      </c>
      <c r="S18" s="8">
        <f t="shared" si="12"/>
        <v>1.9136249999999999</v>
      </c>
      <c r="T18" s="61">
        <f t="shared" si="13"/>
        <v>783.85263570448762</v>
      </c>
    </row>
    <row r="19" spans="2:20" x14ac:dyDescent="0.25">
      <c r="B19" s="27">
        <v>200</v>
      </c>
      <c r="C19" s="27">
        <v>60</v>
      </c>
      <c r="D19" s="6">
        <f t="shared" si="2"/>
        <v>400</v>
      </c>
      <c r="E19" s="6">
        <f t="shared" si="3"/>
        <v>4000</v>
      </c>
      <c r="F19" s="6">
        <f>D19*'Расчет обрешетки'!$D$10</f>
        <v>52000</v>
      </c>
      <c r="G19" s="67">
        <f t="shared" si="4"/>
        <v>520</v>
      </c>
      <c r="H19" s="10"/>
      <c r="I19" s="8">
        <f t="shared" si="5"/>
        <v>168</v>
      </c>
      <c r="J19" s="9">
        <f t="shared" si="6"/>
        <v>0.6</v>
      </c>
      <c r="K19" s="6">
        <f t="shared" si="7"/>
        <v>100.8</v>
      </c>
      <c r="L19" s="17"/>
      <c r="M19" s="57">
        <f t="shared" si="8"/>
        <v>300.42365485500648</v>
      </c>
      <c r="N19" s="8">
        <f t="shared" si="9"/>
        <v>17.907613570722233</v>
      </c>
      <c r="O19" s="50">
        <f t="shared" si="10"/>
        <v>272.67421777381094</v>
      </c>
      <c r="P19" s="26">
        <f t="shared" si="0"/>
        <v>200</v>
      </c>
      <c r="Q19" s="26">
        <f t="shared" si="1"/>
        <v>60</v>
      </c>
      <c r="R19" s="59">
        <f t="shared" si="11"/>
        <v>113.39999999999999</v>
      </c>
      <c r="S19" s="8">
        <f t="shared" si="12"/>
        <v>1.5946874999999996</v>
      </c>
      <c r="T19" s="61">
        <f t="shared" si="13"/>
        <v>940.62316284538531</v>
      </c>
    </row>
    <row r="20" spans="2:20" x14ac:dyDescent="0.25">
      <c r="B20" s="27">
        <v>200</v>
      </c>
      <c r="C20" s="27">
        <v>100</v>
      </c>
      <c r="D20" s="6">
        <f t="shared" si="2"/>
        <v>666.66666666666663</v>
      </c>
      <c r="E20" s="6">
        <f t="shared" si="3"/>
        <v>6666.6666666666661</v>
      </c>
      <c r="F20" s="6">
        <f>D20*'Расчет обрешетки'!$D$10</f>
        <v>86666.666666666657</v>
      </c>
      <c r="G20" s="67">
        <f t="shared" si="4"/>
        <v>866.66666666666652</v>
      </c>
      <c r="H20" s="10"/>
      <c r="I20" s="8">
        <f t="shared" si="5"/>
        <v>168</v>
      </c>
      <c r="J20" s="9">
        <f t="shared" si="6"/>
        <v>0.6</v>
      </c>
      <c r="K20" s="6">
        <f t="shared" si="7"/>
        <v>100.8</v>
      </c>
      <c r="L20" s="17"/>
      <c r="M20" s="57">
        <f t="shared" si="8"/>
        <v>300.42365485500648</v>
      </c>
      <c r="N20" s="8">
        <f t="shared" si="9"/>
        <v>10.744568142433339</v>
      </c>
      <c r="O20" s="50">
        <f t="shared" si="10"/>
        <v>454.45702962301834</v>
      </c>
      <c r="P20" s="26">
        <f t="shared" si="0"/>
        <v>200</v>
      </c>
      <c r="Q20" s="26">
        <f t="shared" si="1"/>
        <v>100</v>
      </c>
      <c r="R20" s="59">
        <f t="shared" si="11"/>
        <v>113.39999999999999</v>
      </c>
      <c r="S20" s="8">
        <f t="shared" si="12"/>
        <v>0.95681249999999995</v>
      </c>
      <c r="T20" s="61">
        <f t="shared" si="13"/>
        <v>1567.7052714089752</v>
      </c>
    </row>
    <row r="21" spans="2:20" x14ac:dyDescent="0.25">
      <c r="B21" s="55">
        <v>100</v>
      </c>
      <c r="C21" s="55">
        <v>100</v>
      </c>
      <c r="D21" s="29">
        <f t="shared" si="2"/>
        <v>166.66666666666666</v>
      </c>
      <c r="E21" s="29">
        <f t="shared" si="3"/>
        <v>833.33333333333326</v>
      </c>
      <c r="F21" s="29">
        <f>D21*'Расчет обрешетки'!$D$10</f>
        <v>21666.666666666664</v>
      </c>
      <c r="G21" s="68">
        <f t="shared" si="4"/>
        <v>216.66666666666663</v>
      </c>
      <c r="H21" s="10"/>
      <c r="I21" s="8">
        <f t="shared" si="5"/>
        <v>168</v>
      </c>
      <c r="J21" s="9">
        <f t="shared" si="6"/>
        <v>0.6</v>
      </c>
      <c r="K21" s="6">
        <f t="shared" si="7"/>
        <v>100.8</v>
      </c>
      <c r="L21" s="17"/>
      <c r="M21" s="57">
        <f t="shared" si="8"/>
        <v>300.42365485500648</v>
      </c>
      <c r="N21" s="8">
        <f t="shared" si="9"/>
        <v>85.956545139466712</v>
      </c>
      <c r="O21" s="50">
        <f t="shared" si="10"/>
        <v>56.807128702877293</v>
      </c>
      <c r="P21" s="26">
        <f t="shared" si="0"/>
        <v>100</v>
      </c>
      <c r="Q21" s="26">
        <f t="shared" si="1"/>
        <v>100</v>
      </c>
      <c r="R21" s="59">
        <f t="shared" si="11"/>
        <v>113.39999999999999</v>
      </c>
      <c r="S21" s="8">
        <f t="shared" si="12"/>
        <v>7.6544999999999996</v>
      </c>
      <c r="T21" s="61">
        <f t="shared" si="13"/>
        <v>195.96315892612191</v>
      </c>
    </row>
    <row r="22" spans="2:20" x14ac:dyDescent="0.25">
      <c r="B22" s="55">
        <v>100</v>
      </c>
      <c r="C22" s="55">
        <v>100</v>
      </c>
      <c r="D22" s="29">
        <f t="shared" si="2"/>
        <v>166.66666666666666</v>
      </c>
      <c r="E22" s="29">
        <f t="shared" si="3"/>
        <v>833.33333333333326</v>
      </c>
      <c r="F22" s="29">
        <f>D22*'Расчет обрешетки'!$D$10</f>
        <v>21666.666666666664</v>
      </c>
      <c r="G22" s="68">
        <f t="shared" si="4"/>
        <v>216.66666666666663</v>
      </c>
      <c r="H22" s="10"/>
      <c r="I22" s="8">
        <f t="shared" si="5"/>
        <v>168</v>
      </c>
      <c r="J22" s="9">
        <f t="shared" si="6"/>
        <v>0.6</v>
      </c>
      <c r="K22" s="6">
        <f t="shared" si="7"/>
        <v>100.8</v>
      </c>
      <c r="L22" s="17"/>
      <c r="M22" s="57">
        <f t="shared" si="8"/>
        <v>300.42365485500648</v>
      </c>
      <c r="N22" s="8">
        <f t="shared" si="9"/>
        <v>85.956545139466712</v>
      </c>
      <c r="O22" s="50">
        <f t="shared" si="10"/>
        <v>56.807128702877293</v>
      </c>
      <c r="P22" s="26">
        <f t="shared" si="0"/>
        <v>100</v>
      </c>
      <c r="Q22" s="26">
        <f t="shared" si="1"/>
        <v>100</v>
      </c>
      <c r="R22" s="59">
        <f t="shared" si="11"/>
        <v>113.39999999999999</v>
      </c>
      <c r="S22" s="8">
        <f t="shared" si="12"/>
        <v>7.6544999999999996</v>
      </c>
      <c r="T22" s="61">
        <f t="shared" si="13"/>
        <v>195.96315892612191</v>
      </c>
    </row>
    <row r="23" spans="2:20" x14ac:dyDescent="0.25">
      <c r="B23" s="55">
        <v>100</v>
      </c>
      <c r="C23" s="55">
        <v>100</v>
      </c>
      <c r="D23" s="29">
        <f t="shared" si="2"/>
        <v>166.66666666666666</v>
      </c>
      <c r="E23" s="29">
        <f t="shared" si="3"/>
        <v>833.33333333333326</v>
      </c>
      <c r="F23" s="29">
        <f>D23*'Расчет обрешетки'!$D$10</f>
        <v>21666.666666666664</v>
      </c>
      <c r="G23" s="68">
        <f t="shared" si="4"/>
        <v>216.66666666666663</v>
      </c>
      <c r="H23" s="10"/>
      <c r="I23" s="8">
        <f t="shared" si="5"/>
        <v>168</v>
      </c>
      <c r="J23" s="9">
        <f t="shared" si="6"/>
        <v>0.6</v>
      </c>
      <c r="K23" s="6">
        <f t="shared" si="7"/>
        <v>100.8</v>
      </c>
      <c r="L23" s="17"/>
      <c r="M23" s="57">
        <f t="shared" si="8"/>
        <v>300.42365485500648</v>
      </c>
      <c r="N23" s="8">
        <f t="shared" si="9"/>
        <v>85.956545139466712</v>
      </c>
      <c r="O23" s="50">
        <f t="shared" si="10"/>
        <v>56.807128702877293</v>
      </c>
      <c r="P23" s="26">
        <f t="shared" si="0"/>
        <v>100</v>
      </c>
      <c r="Q23" s="26">
        <f t="shared" si="1"/>
        <v>100</v>
      </c>
      <c r="R23" s="59">
        <f t="shared" si="11"/>
        <v>113.39999999999999</v>
      </c>
      <c r="S23" s="8">
        <f t="shared" si="12"/>
        <v>7.6544999999999996</v>
      </c>
      <c r="T23" s="61">
        <f t="shared" si="13"/>
        <v>195.96315892612191</v>
      </c>
    </row>
    <row r="26" spans="2:20" x14ac:dyDescent="0.25">
      <c r="M26">
        <f>N8/57.3</f>
        <v>0.61082024432809778</v>
      </c>
      <c r="S26" t="s">
        <v>49</v>
      </c>
    </row>
    <row r="27" spans="2:20" x14ac:dyDescent="0.25">
      <c r="M27">
        <f>COS(M26)</f>
        <v>0.81917785088338257</v>
      </c>
    </row>
  </sheetData>
  <sheetProtection sheet="1" objects="1" scenarios="1"/>
  <protectedRanges>
    <protectedRange sqref="R10" name="Диапазон3"/>
    <protectedRange sqref="M8:N8" name="Диапазон2"/>
    <protectedRange sqref="I10:J10" name="Диапазон1"/>
  </protectedRanges>
  <mergeCells count="5">
    <mergeCell ref="M7:O7"/>
    <mergeCell ref="R7:T7"/>
    <mergeCell ref="B7:C7"/>
    <mergeCell ref="B5:T5"/>
    <mergeCell ref="B2:T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нагрузки</vt:lpstr>
      <vt:lpstr>Расчет обрешетки</vt:lpstr>
      <vt:lpstr>Расчет стропил расст. по скату </vt:lpstr>
      <vt:lpstr>Расчет стропил расст. по осям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2017-01-30T08:34:55Z</dcterms:modified>
</cp:coreProperties>
</file>